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85" windowHeight="8445" activeTab="2"/>
  </bookViews>
  <sheets>
    <sheet name="QT Thu-Chi NH 2019-2020" sheetId="1" r:id="rId1"/>
    <sheet name="DT Thu-Chi NH 2020-2021" sheetId="2" r:id="rId2"/>
    <sheet name="thu chi ngoai NS 19-20" sheetId="3" r:id="rId3"/>
    <sheet name="QT thu-chi NS 2016" sheetId="4" state="hidden" r:id="rId4"/>
    <sheet name="QT thu-chi NS 2015 (2)" sheetId="5" state="hidden" r:id="rId5"/>
    <sheet name="QT thu-chi NS 2016-2Q" sheetId="6" state="hidden" r:id="rId6"/>
    <sheet name="QT thu-chi NS 2015" sheetId="7" state="hidden" r:id="rId7"/>
    <sheet name="QT Thu-Chi NH 2015-2016" sheetId="8" state="hidden" r:id="rId8"/>
  </sheets>
  <definedNames>
    <definedName name="_xlnm.Print_Titles" localSheetId="7">'QT Thu-Chi NH 2015-2016'!$11:$11</definedName>
    <definedName name="_xlnm.Print_Titles" localSheetId="0">'QT Thu-Chi NH 2019-2020'!$10:$10</definedName>
    <definedName name="_xlnm.Print_Titles" localSheetId="6">'QT thu-chi NS 2015'!$11:$11</definedName>
    <definedName name="_xlnm.Print_Titles" localSheetId="4">'QT thu-chi NS 2015 (2)'!$11:$11</definedName>
    <definedName name="_xlnm.Print_Titles" localSheetId="3">'QT thu-chi NS 2016'!$11:$11</definedName>
    <definedName name="_xlnm.Print_Titles" localSheetId="5">'QT thu-chi NS 2016-2Q'!$11:$11</definedName>
    <definedName name="_xlnm.Print_Titles" localSheetId="2">'thu chi ngoai NS 19-20'!$6:$6</definedName>
  </definedNames>
  <calcPr fullCalcOnLoad="1"/>
</workbook>
</file>

<file path=xl/sharedStrings.xml><?xml version="1.0" encoding="utf-8"?>
<sst xmlns="http://schemas.openxmlformats.org/spreadsheetml/2006/main" count="801" uniqueCount="323">
  <si>
    <t>Th«ng b¸o</t>
  </si>
  <si>
    <t xml:space="preserve">(Ban hµnh kÌm theo Q§ 192/2004/Q§-TTg ngµy 16/11/2004 cña Thñ t­íng ChÝnh phñ. </t>
  </si>
  <si>
    <t>STT</t>
  </si>
  <si>
    <t>ChØ tiªu</t>
  </si>
  <si>
    <t>Ghi chó</t>
  </si>
  <si>
    <t>A</t>
  </si>
  <si>
    <t xml:space="preserve"> Nguån ng©n s¸ch nhµ n­íc</t>
  </si>
  <si>
    <t>B</t>
  </si>
  <si>
    <t>Dù to¸n chi</t>
  </si>
  <si>
    <t>I</t>
  </si>
  <si>
    <t>BiÓu sè 3</t>
  </si>
  <si>
    <t>QuyÕt to¸n Thu</t>
  </si>
  <si>
    <t>QuyÕt to¸n chi</t>
  </si>
  <si>
    <t>TiÒn l­¬ng</t>
  </si>
  <si>
    <t>Phô cÊp l­¬ng</t>
  </si>
  <si>
    <t xml:space="preserve"> Phô cÊp chøc vô</t>
  </si>
  <si>
    <t xml:space="preserve"> Phô cÊp ­u ®·i nghÒ</t>
  </si>
  <si>
    <t xml:space="preserve"> Phô cÊp tr¸ch nhiÖm</t>
  </si>
  <si>
    <t>C¸c kho¶n ®ãng gãp</t>
  </si>
  <si>
    <t xml:space="preserve"> B¶o hiÓm x· héi</t>
  </si>
  <si>
    <t xml:space="preserve"> B¶o hiÓm y tÕ</t>
  </si>
  <si>
    <t xml:space="preserve"> Kinh phÝ c«ng ®oµn</t>
  </si>
  <si>
    <t xml:space="preserve"> B¶o hiÓm thÊt nghiÖp</t>
  </si>
  <si>
    <t>II - Nhãm môc chi nghiÖp vô chuyªn m«n</t>
  </si>
  <si>
    <t xml:space="preserve"> Thanh to¸n dÞch vô c«ng céng</t>
  </si>
  <si>
    <t xml:space="preserve"> Thanh to¸n tiÒn ®iÖn</t>
  </si>
  <si>
    <t>VËt t­ v¨n phßng</t>
  </si>
  <si>
    <t xml:space="preserve"> Kho¸n v¨n phßng phÈm</t>
  </si>
  <si>
    <t xml:space="preserve"> VËt t­ v¨n phßng kh¸c</t>
  </si>
  <si>
    <t>Th«ng tin liªn l¹c</t>
  </si>
  <si>
    <t>Söa ch÷a th­êng xuyªn TSC§</t>
  </si>
  <si>
    <t xml:space="preserve"> C¸c tµi s¶n vµ c«ng tr×nh h¹ tÇng c¬ së kh¸c</t>
  </si>
  <si>
    <t>TiÒn c«ng tr¶ lao ®éng TX theo hîp ®ång</t>
  </si>
  <si>
    <t xml:space="preserve"> Phô cÊp thªm giê</t>
  </si>
  <si>
    <t>TiÒn th­ëng</t>
  </si>
  <si>
    <t xml:space="preserve"> Thanh to¸n tiÒn n­íc</t>
  </si>
  <si>
    <t xml:space="preserve"> V¨n phßng phÈm</t>
  </si>
  <si>
    <t xml:space="preserve"> Mua s¾m c«ng cô, dông cô v¨n phßng</t>
  </si>
  <si>
    <t>CP nghiÖp vô chuyªn m«n cña tõng ngµnh</t>
  </si>
  <si>
    <t>III - Nhãm môc chi mua s¾m söa ch÷a</t>
  </si>
  <si>
    <t>Mua s¾m TSC§</t>
  </si>
  <si>
    <t>IV - Nhãm môc chi th­êng xuyªn kh¸c</t>
  </si>
  <si>
    <t>Chi kh¸c</t>
  </si>
  <si>
    <t>I - Nhãm môc chi thanh to¸n c¸ nh©n</t>
  </si>
  <si>
    <t>Sè tiÒn</t>
  </si>
  <si>
    <t>V.v thùc hiÖn Qui chÕ c«ng khai tµi chÝnh ®èi víi c¸c ®¬n vÞ dù to¸n NS)</t>
  </si>
  <si>
    <t>Dù to¸n thu</t>
  </si>
  <si>
    <t>Nép theo qui ®Þnh</t>
  </si>
  <si>
    <t>QuyÕt to¸n thu</t>
  </si>
  <si>
    <t xml:space="preserve">Dù to¸n </t>
  </si>
  <si>
    <t>§VT: §ång</t>
  </si>
  <si>
    <t xml:space="preserve">                                         Thñ tr­ëng ®¬n vÞ</t>
  </si>
  <si>
    <t>Sè liÖu b¸o c¸o                  quyÕt to¸n</t>
  </si>
  <si>
    <t>C«ng khai quyÕt to¸n thu - chi tiÒn ng©n s¸ch</t>
  </si>
  <si>
    <t xml:space="preserve"> Ng©n s¸ch chi th­êng xuyªn</t>
  </si>
  <si>
    <t xml:space="preserve"> Ng©n s¸ch chi kh«ng th­êng xuyªn</t>
  </si>
  <si>
    <t xml:space="preserve"> Phô cÊp ®éc h¹i, nguy hiÓm</t>
  </si>
  <si>
    <t>C­íc phÝ b­u chÝnh</t>
  </si>
  <si>
    <t>Héi nghÞ</t>
  </si>
  <si>
    <t>Chi phÝ kh¸c</t>
  </si>
  <si>
    <t>TiÒn vÐ m¸y bay, tµu, xe</t>
  </si>
  <si>
    <t>Phô cÊp c«ng t¸c phÝ</t>
  </si>
  <si>
    <t>Kho¸n c«ng t¸c phÝ</t>
  </si>
  <si>
    <t>Chi phÝ thuª m­ín</t>
  </si>
  <si>
    <t>Chi phÝ thuª m­ín kh¸c</t>
  </si>
  <si>
    <t>Trang thiÕt bÞ kü thuËt chuyªn dông</t>
  </si>
  <si>
    <t>Chi tiÕp kh¸ch</t>
  </si>
  <si>
    <t>Sè liÖu quyÕt to¸n             ®­îc duyÖt</t>
  </si>
  <si>
    <r>
      <t xml:space="preserve"> Phô cÊp kiªm nhiÖm </t>
    </r>
    <r>
      <rPr>
        <i/>
        <sz val="13"/>
        <rFont val=".VnTime"/>
        <family val="2"/>
      </rPr>
      <t>(§oµn ®éi)</t>
    </r>
  </si>
  <si>
    <t>C«ng t¸c phÝ</t>
  </si>
  <si>
    <t xml:space="preserve">                                                     §éc lËp - Tù do - H¹nh phóc</t>
  </si>
  <si>
    <t xml:space="preserve">                                                         §éc lËp - Tù do - H¹nh phóc</t>
  </si>
  <si>
    <t xml:space="preserve">  BiÓu sè 2</t>
  </si>
  <si>
    <t xml:space="preserve">  Chi kh¸c</t>
  </si>
  <si>
    <t>b</t>
  </si>
  <si>
    <t>a</t>
  </si>
  <si>
    <t xml:space="preserve"> Phô cÊp th©m niªn nghÒ</t>
  </si>
  <si>
    <t>Kh¸c</t>
  </si>
  <si>
    <t>TiÒn thuª phßng ngñ</t>
  </si>
  <si>
    <t>Thuª ph­¬ng tiÖn vËn chuyÓn</t>
  </si>
  <si>
    <t>B¶o tr× vµ hoµn thiÖn phÇn mÒm m¸y tÝnh</t>
  </si>
  <si>
    <t>§ång phôc, trang phôc</t>
  </si>
  <si>
    <t>Chi lËp c¸c quü cña ®¬n vÞ thùc hiÖn kho¸n 
chi vµ ®¬n vÞ sù nghiÖp cã thu</t>
  </si>
  <si>
    <t>Chi lËp quü phóc lîi cña ®¬n vÞ sù nghiÖp</t>
  </si>
  <si>
    <t>¡n b¸n tró häc sinh</t>
  </si>
  <si>
    <t xml:space="preserve"> Chi mua thùc phÈm</t>
  </si>
  <si>
    <t xml:space="preserve">           Thñ tr­ëng ®¬n vÞ</t>
  </si>
  <si>
    <t>ThiÕt bÞ tin häc</t>
  </si>
  <si>
    <t xml:space="preserve"> Chi c«ng t¸c qu¶n lý, nh©n viªn phôc vô</t>
  </si>
  <si>
    <t>TiÒn phÝ häc TiÕng Anh ch­¬ng tr×nh Victoria</t>
  </si>
  <si>
    <t xml:space="preserve">  TiÒn phÝ häc TiÕng Anh ch­¬ng tr×nh Victoria</t>
  </si>
  <si>
    <t>25%</t>
  </si>
  <si>
    <t xml:space="preserve"> Chi c«ng t¸c qu¶n lÝ</t>
  </si>
  <si>
    <t xml:space="preserve"> Chi gi¸o viªn chñ nhiÖm</t>
  </si>
  <si>
    <t>n¨m häc 2015 - 2016</t>
  </si>
  <si>
    <t xml:space="preserve">  TiÒn b¶o hiÓm th©n thÓ häc sinh</t>
  </si>
  <si>
    <t xml:space="preserve"> Chi tr¶ tiÒn g¹o, gas, ®iÖn, n­íc, chÊt ®èt</t>
  </si>
  <si>
    <t xml:space="preserve"> Phô cÊp kh¸c (PC d¹y thÓ dôc ngoµi trêi)</t>
  </si>
  <si>
    <t>§VT: ®ång</t>
  </si>
  <si>
    <t xml:space="preserve">   TiÒn ¨n b¸n tró häc sinh</t>
  </si>
  <si>
    <t xml:space="preserve"> Chi cho c«ng t¸c qu¶n lý</t>
  </si>
  <si>
    <t xml:space="preserve">  TiÒn ch¨m sãc søc khoÎ ban ®Çu cho häc sinh</t>
  </si>
  <si>
    <t xml:space="preserve"> Chi mua thuèc, vËt t­ y tÕ tiªu hao vµ dông cô y tÕ 
th«ng dông.</t>
  </si>
  <si>
    <t xml:space="preserve"> Chi hç trî tæ chøc ho¹t ®éng t­ vÊn, gi¸o dôc søc khoÎ
 vµ phßng bÖnh.</t>
  </si>
  <si>
    <t xml:space="preserve"> Chi hç trî phô cÊp cho c¸n bé chuyªn tr¸ch y tÕ tr­êng
 häc.</t>
  </si>
  <si>
    <t xml:space="preserve">  Chi mua v¨n phßng phÈm, ph« t« tµi liÖu phôc vô 
CSSKB§</t>
  </si>
  <si>
    <t xml:space="preserve">  TiÒn ¨n b¸n tró häc sinh Líp 1, 2</t>
  </si>
  <si>
    <t xml:space="preserve">  TiÒn ¨n b¸n tró häc sinh Líp 3, 4, 5</t>
  </si>
  <si>
    <t xml:space="preserve">  PhÝ ho¹t ®éng cña Ban ®¹i diÖn cha mÑ häc sinh
 (Dù kiÕn sè tiÒn ®ãng gãp)</t>
  </si>
  <si>
    <t xml:space="preserve"> Chi mua thùc phÈm Líp 1,2</t>
  </si>
  <si>
    <t xml:space="preserve"> Chi mua thùc phÈm Líp 3, 4, 5</t>
  </si>
  <si>
    <t xml:space="preserve"> PhÝ ho¹t ®éng cña ban ®¹i diÖn cha mÑ häc sinh
 (Dù kiÕn chi)</t>
  </si>
  <si>
    <t xml:space="preserve"> TiÒn b¶o hiÓm y tÕ häc sinh</t>
  </si>
  <si>
    <t xml:space="preserve"> TiÒn b¶o hiÓm th©n thÓ häc sinh</t>
  </si>
  <si>
    <t xml:space="preserve"> TiÒn ¨n b¸n tró häc sinh</t>
  </si>
  <si>
    <t xml:space="preserve"> Tån tiÒn ¨n b¸n tró NH 2015-2016</t>
  </si>
  <si>
    <t>n¨m 2015</t>
  </si>
  <si>
    <t xml:space="preserve"> Ng©n s¸ch chi kh«ng TX n¨m tr­íc chuyÓn sang</t>
  </si>
  <si>
    <t>L­¬ng kh¸c</t>
  </si>
  <si>
    <t xml:space="preserve">Nhµ cöa </t>
  </si>
  <si>
    <t>§­êng ®iÖn, cÊp tho¸t n­íc</t>
  </si>
  <si>
    <t>Chi mua hµng ho¸, vËt t­ VP dïng chung</t>
  </si>
  <si>
    <t>Chi mua, in Ên, ph«t« TL dïng cho CM</t>
  </si>
  <si>
    <t>S¸ch, tµi liÖu, chÕ ®é dïng cho CM</t>
  </si>
  <si>
    <r>
      <t xml:space="preserve">Chi phÝ kh¸c </t>
    </r>
    <r>
      <rPr>
        <i/>
        <sz val="13"/>
        <rFont val=".VnTime"/>
        <family val="2"/>
      </rPr>
      <t>(Chi chuyªn m«n)</t>
    </r>
  </si>
  <si>
    <t>C­íc phÝ ®iÖn tho¹i trong n­íc</t>
  </si>
  <si>
    <t>S¸ch, b¸o, t¹p chÝ th­ viÖn</t>
  </si>
  <si>
    <t>Thuª bao ®­êng ®iÖn tho¹i</t>
  </si>
  <si>
    <t>C­íc phÝ Internet, th­ viÖn ®iÖn tö</t>
  </si>
  <si>
    <t>L­¬ng ng¹ch bËc</t>
  </si>
  <si>
    <t>L­¬ng hîp ®ång dµi h¹n</t>
  </si>
  <si>
    <t>TiÒn c«ng b¶o vÖ</t>
  </si>
  <si>
    <t>Tµi s¶n kh¸c</t>
  </si>
  <si>
    <t>Chi hç trî kh¸c</t>
  </si>
  <si>
    <t>Chi c¸c kho¶n kh¸c</t>
  </si>
  <si>
    <t>C¸c tµi s¶n vµ c«ng tr×nh h¹ tÇng c¬ së kh¸c</t>
  </si>
  <si>
    <t>Chi lËp quü khen th­ëng cña ®¬n vÞ sù nghiÖp</t>
  </si>
  <si>
    <t>Mua s¾m c«ng cô, dông cô v¨n phßng</t>
  </si>
  <si>
    <t xml:space="preserve">   TiÒn tr«ng xe ®¹p häc sinh</t>
  </si>
  <si>
    <t>TiÒn tr«ng xe ®¹p häc sinh</t>
  </si>
  <si>
    <t xml:space="preserve"> Chi tr¶ tiÒn c«ng tr«ng xe ®¹p HS tõ T9/2015 ®Õn T5/2016</t>
  </si>
  <si>
    <t xml:space="preserve"> Chi tu söa nhµ xe</t>
  </si>
  <si>
    <t xml:space="preserve">   TiÒn häc TiÕng Anh Victoria</t>
  </si>
  <si>
    <t>TiÒn häc TiÕng Anh Victoria</t>
  </si>
  <si>
    <t xml:space="preserve"> Chi c«ng t¸c qu¶n lý, gi¸o viªn chñ nhiÖm (21%)</t>
  </si>
  <si>
    <t xml:space="preserve"> Chi cho gi¸o viªn gi¶ng d¹y (20%)</t>
  </si>
  <si>
    <t xml:space="preserve"> Chi c¬ së vËt chÊt (4%)</t>
  </si>
  <si>
    <t xml:space="preserve"> Chi nép vÒ C«ng ty (55%)</t>
  </si>
  <si>
    <t xml:space="preserve">   TiÒn B¶o hiÓm y tÕ HS §ît 1 (T10, T11, T12/2015)</t>
  </si>
  <si>
    <t xml:space="preserve">   TiÒn B¶o hiÓm y tÕ häc sinh §ît 2 n¨m 2016</t>
  </si>
  <si>
    <t xml:space="preserve">   TiÒn ch¨m sãc søc khoÎ ban ®Çu cho häc sinh</t>
  </si>
  <si>
    <t xml:space="preserve">   TiÒn B¶o hiÓm th©n thÓ häc sinh</t>
  </si>
  <si>
    <t xml:space="preserve">   TiÒn Quü x· Héi ho¸ gi¸o dôc</t>
  </si>
  <si>
    <t xml:space="preserve">  TiÒn Quü x· Héi ho¸ gi¸o dôc</t>
  </si>
  <si>
    <t xml:space="preserve"> Chi mua m¸y xay thÞt phôc vô cho häc sinh ¨n b¸n tró.</t>
  </si>
  <si>
    <t xml:space="preserve"> Chi mua bµn ghÕ 2 chç ngåi phôc vô cho chuyªn m«n.</t>
  </si>
  <si>
    <t xml:space="preserve"> Chi mua m¸y tÝnh, m¸y in phôc vô cho chuyªn m«n.</t>
  </si>
  <si>
    <t xml:space="preserve"> Chi mua vËt t­, nh©n c«ng n©ng cÊp khu nhµ vÖ sinh cña häc sinh.</t>
  </si>
  <si>
    <t>Chi mua bµn Inox, ghÕ nhùa phôc vô cho häc sinh ¨n 
b¸n tró.</t>
  </si>
  <si>
    <t xml:space="preserve">   TiÒn ¨n b¸n tró tån NH 2014-2015</t>
  </si>
  <si>
    <t xml:space="preserve">                                                                             Kim §Ýnh, ngµy 08 th¸ng 6 n¨m 2016</t>
  </si>
  <si>
    <t xml:space="preserve"> Tån tiÒn CSSKB§ n¨m 2016</t>
  </si>
  <si>
    <t>Tån NH 2015-2016: 8.868.425®</t>
  </si>
  <si>
    <t xml:space="preserve">              Ng­êi lËp</t>
  </si>
  <si>
    <t xml:space="preserve">  Chi kh¸m søc khoÎ ®Þnh kú ®Çu n¨m vµ cuèi n¨m häc,
 kh¸m søc khoÎ cho HS thi ®Êu bãng ®¸ cÊp huyÖn vµ thi ®Êu ThÓ dôc Aerocbic cÊp huyÖn NH 2015-2016.</t>
  </si>
  <si>
    <t>Quý 1 + Quý 2 n¨m 2016</t>
  </si>
  <si>
    <t>Chi c¸c kho¶n phÝ vµ lÖ phÝ cña c¸c ®¬n vÞ
 dù to¸n.</t>
  </si>
  <si>
    <t xml:space="preserve"> Ng©n s¸ch cßn l¹i chi Quý 3 + Quý 4/2016</t>
  </si>
  <si>
    <t>C«ng khai QUYÕT to¸n thu - chi tiÒn ngoµi ng©n s¸ch</t>
  </si>
  <si>
    <t xml:space="preserve">     tr­êng tiÓu häc phó th¸i                 céng hoµ x· héi chñ nghÜa viÖt nam</t>
  </si>
  <si>
    <t xml:space="preserve">                 TrÇn ThÞ Hßa</t>
  </si>
  <si>
    <t xml:space="preserve">     Tr­êng tiÓu häc phó Th¸i                céng hoµ x· héi chñ nghÜa viÖt nam</t>
  </si>
  <si>
    <t xml:space="preserve">       Ng­êi lËp</t>
  </si>
  <si>
    <t xml:space="preserve">      §Æng ThÞ Oanh                                                                 TrÇn ThÞ Hßa</t>
  </si>
  <si>
    <t xml:space="preserve">     Tr­êng tiÓu häc phó th¸i                céng hoµ x· héi chñ nghÜa viÖt nam</t>
  </si>
  <si>
    <t xml:space="preserve">           §Æng ThÞ Oanh</t>
  </si>
  <si>
    <t xml:space="preserve">Lớp 1 </t>
  </si>
  <si>
    <t>Tù nguyÖn</t>
  </si>
  <si>
    <t>75%</t>
  </si>
  <si>
    <t>Chi thanh to¸n H§ thùc hiÖn NVCM</t>
  </si>
  <si>
    <t xml:space="preserve">                                                                                Phó Th¸i, ngµy 30 th¸ng 6 n¨m 2016</t>
  </si>
  <si>
    <t>Mua phÇn mÒm m¸y vi tÝnh</t>
  </si>
  <si>
    <t xml:space="preserve">                                                                                Phó Th¸i, ngµy 21 th¸ng 4 n¨m 2016</t>
  </si>
  <si>
    <t xml:space="preserve"> Nép tiÒn vÒ Trung t©m §øc TrÝ</t>
  </si>
  <si>
    <t>80%</t>
  </si>
  <si>
    <t>20%</t>
  </si>
  <si>
    <t xml:space="preserve">Lớp 2,3,4,5 </t>
  </si>
  <si>
    <t xml:space="preserve"> Nép tiÒn phÝ häc TiÕng Anh Victoria vÒ c«ng ty</t>
  </si>
  <si>
    <t>Chi theo kÕ ho¹ch ho¹t
®éng cña Héi cha mÑ HS</t>
  </si>
  <si>
    <t xml:space="preserve">         §VT: §ång</t>
  </si>
  <si>
    <r>
      <t>ñ</t>
    </r>
    <r>
      <rPr>
        <sz val="13"/>
        <rFont val=".VnTime"/>
        <family val="2"/>
      </rPr>
      <t>ng hé tù nguyÖn</t>
    </r>
  </si>
  <si>
    <t xml:space="preserve"> Chi c¬ së vËt chÊt vµ c¸c chi phÝ kh¸c</t>
  </si>
  <si>
    <t xml:space="preserve">  TiÒn phÝ häc thùc hµnh kü n¨ng sèng</t>
  </si>
  <si>
    <t>TiÒn phÝ häc thùc hµnh Kü n¨ng sèng</t>
  </si>
  <si>
    <t xml:space="preserve"> n¨m 2016</t>
  </si>
  <si>
    <t>Thuª thiÕt bÞ c¸c lo¹i</t>
  </si>
  <si>
    <t>Mua, ®Çu t­ tµi s¶n v« h×nh</t>
  </si>
  <si>
    <t>Mua phÇn mÒm m¸y tÝnh</t>
  </si>
  <si>
    <t>150.000®/HS/n¨m</t>
  </si>
  <si>
    <t>C«ng khai dù to¸n thu - chi ngoµi ng©n s¸ch</t>
  </si>
  <si>
    <t>TiÒn häc 2 buæi/ ngµy</t>
  </si>
  <si>
    <t xml:space="preserve"> ®iÖn n­íc</t>
  </si>
  <si>
    <t xml:space="preserve"> Chi c«ng t¸c qu¶n lý, phôc vô, tr«ng tr­a, gas, g¹o,</t>
  </si>
  <si>
    <t xml:space="preserve">     Tr­êng tiÓu häc kim ®Ýnh                céng hoµ x· héi chñ nghÜa viÖt nam</t>
  </si>
  <si>
    <t xml:space="preserve"> Thanh to¸n tiÒn vÖ sinh m«i tr­êng</t>
  </si>
  <si>
    <t>Chi tr¶ tiÒn nèi m¹ng</t>
  </si>
  <si>
    <t>Söa ch÷a tµi s¶n phôc vô CTCM</t>
  </si>
  <si>
    <t xml:space="preserve">                                                                                Kim §Ýnh, ngµy 14 th¸ng 2 n¨m 2017</t>
  </si>
  <si>
    <t xml:space="preserve">      §Æng ThÞ Oanh                                                             NguyÔn §×nh Hµ</t>
  </si>
  <si>
    <t>C¸c TS vµ h¹ tÇng c¬ së kh¸c</t>
  </si>
  <si>
    <t>Söa ch÷a tµi s¶n phôc vô CM</t>
  </si>
  <si>
    <t>Mua s¾m TS dïng cho CTCM</t>
  </si>
  <si>
    <t>Chi nghiÖp vô chuyªn m«n</t>
  </si>
  <si>
    <t>1</t>
  </si>
  <si>
    <t>2</t>
  </si>
  <si>
    <t>Ngân sách chi thường xuyên</t>
  </si>
  <si>
    <t>Ngân sách không thường xuyên</t>
  </si>
  <si>
    <t>II</t>
  </si>
  <si>
    <t>Chi lương, phụ cấp CBGV, NV</t>
  </si>
  <si>
    <t>Các khoản đóng góp (BH-KPCĐ)</t>
  </si>
  <si>
    <t xml:space="preserve">VPP, tiền điện, nước, đ.thoại, internet, CT phí </t>
  </si>
  <si>
    <t>Chi phí nghiệp vụ CM, SCTS phục vụ CM</t>
  </si>
  <si>
    <t>Mua sắm TSCĐ nguồn không thường xuyên</t>
  </si>
  <si>
    <t>PhÇn thu</t>
  </si>
  <si>
    <t>THU TỪ HỌC SINH</t>
  </si>
  <si>
    <t>3</t>
  </si>
  <si>
    <t>i</t>
  </si>
  <si>
    <t>NGÂN SÁCH CẤP</t>
  </si>
  <si>
    <t>4</t>
  </si>
  <si>
    <t>5</t>
  </si>
  <si>
    <t>6</t>
  </si>
  <si>
    <t>7</t>
  </si>
  <si>
    <t>CHI TỪ HỌC SINH</t>
  </si>
  <si>
    <r>
      <t>(Ba</t>
    </r>
    <r>
      <rPr>
        <i/>
        <sz val="12"/>
        <rFont val="Times New Roman"/>
        <family val="1"/>
      </rPr>
      <t xml:space="preserve">n hành kèm theo Thông lư sô 61/2017/TT-BTC ngày 15 tháng 6 năm 2017 của Bộ Tài chính
V.v thực hiện Qui chế công khai tài chính đối với các đơn vị dự toán NS)
</t>
    </r>
    <r>
      <rPr>
        <i/>
        <sz val="12"/>
        <rFont val=".VnTime"/>
        <family val="2"/>
      </rPr>
      <t xml:space="preserve">
</t>
    </r>
  </si>
  <si>
    <t>Nguyễn Thị Hiên</t>
  </si>
  <si>
    <t xml:space="preserve">      Tr­êng tiÓu häc KIM ANH               céng hoµ x· héi chñ nghÜa viÖt nam</t>
  </si>
  <si>
    <t xml:space="preserve">                 NguyÔn ThÞ Hiªn</t>
  </si>
  <si>
    <t>Tiền Tiếng Anh lớp 1,2</t>
  </si>
  <si>
    <t>Tiền học kỹ năng sống</t>
  </si>
  <si>
    <t>Tiền nước uống</t>
  </si>
  <si>
    <t>Tiền sinh hoạt học sinh bán trú</t>
  </si>
  <si>
    <t>Tiền học 2 buổi/ngày</t>
  </si>
  <si>
    <t>- Chi trả giáo viên dạy</t>
  </si>
  <si>
    <t xml:space="preserve">- Chi trả cán bộ quản lý, bộ phận thu chi </t>
  </si>
  <si>
    <t>- Chi cơ sở vật chất</t>
  </si>
  <si>
    <t>- Chi trả giáo viên dạy, nộp công ty</t>
  </si>
  <si>
    <t>Tiền học QHPH</t>
  </si>
  <si>
    <t>- Chi trả khen thưởng</t>
  </si>
  <si>
    <t>- Chi động viên học sinh ngày Lễ, Tết,
và tham gia các cuộc thi</t>
  </si>
  <si>
    <t>- Chi hội họp, sổ sách, tài liệu Ban dại diện</t>
  </si>
  <si>
    <t>- Chi thăm viếng HS, PH</t>
  </si>
  <si>
    <t>- Chi trả công ty cung cấp nước</t>
  </si>
  <si>
    <t>Tiền bán trú</t>
  </si>
  <si>
    <t>- Chi tiền ăn</t>
  </si>
  <si>
    <t>- Chi tiền cấp dưỡng,trông trưa, quản lý</t>
  </si>
  <si>
    <t>- Chi đồ dùng bán trú, ga, điện, nước</t>
  </si>
  <si>
    <t>Chi các khoản chi khác và chi tinh giản biên chế</t>
  </si>
  <si>
    <t>Nộp thuế TNDN</t>
  </si>
  <si>
    <t>- Chi cơ sở vật chất, nộp thuế</t>
  </si>
  <si>
    <t>Tiền học 2 buổi/ ngày HKI (đợt 1&amp;2)+HKII</t>
  </si>
  <si>
    <t>- Chi công vận chuyển nước, trả bình</t>
  </si>
  <si>
    <t>48% phần để lại</t>
  </si>
  <si>
    <t>25% phần để lại</t>
  </si>
  <si>
    <t>Nộp thuế</t>
  </si>
  <si>
    <t>2%</t>
  </si>
  <si>
    <t>2% phần để lại</t>
  </si>
  <si>
    <t xml:space="preserve"> §Ó l¹i Nhµ tr­êng chi c«ng t¸c qu¶n lý nh­ sau:</t>
  </si>
  <si>
    <t xml:space="preserve"> Kinh phÝ trÝch l¹i Nhµ tr­êng chi nh­ sau:</t>
  </si>
  <si>
    <t>48%</t>
  </si>
  <si>
    <t>704.025®/HS/15T</t>
  </si>
  <si>
    <t>657.090®/HS/14T</t>
  </si>
  <si>
    <t>610.155®/HS/13T</t>
  </si>
  <si>
    <t>563.220®/HS/12T</t>
  </si>
  <si>
    <t xml:space="preserve">     NguyÔn ThÞ Dung</t>
  </si>
  <si>
    <t xml:space="preserve">     TRƯỜNG TIỂU HỌC KIM ANH                     CỘNG HÒA XÃ HỘI CHỦ NGHĨA VIỆT NAM</t>
  </si>
  <si>
    <t xml:space="preserve">                                                         Độc Lập - Tự Do - Hạnh Phúc</t>
  </si>
  <si>
    <t xml:space="preserve">(Ban hành kèm theo Thông tư sô 61/2017/TT-BTC ngày 15 tháng 6 năm 2017 của Bộ Tài chính
V.v thực hiện Qui chế công khai tài chính đối với các đơn vị dự toán NS)
</t>
  </si>
  <si>
    <t>BÁO CÁO</t>
  </si>
  <si>
    <t>CÔNG KHAI THÔNG TIN THU - CHI TÀI CHÍNH</t>
  </si>
  <si>
    <t>NĂM HỌC 2019 - 2020</t>
  </si>
  <si>
    <t>ĐVT: Đồng</t>
  </si>
  <si>
    <t>Nội Dung</t>
  </si>
  <si>
    <t>Số tiền</t>
  </si>
  <si>
    <t>Ghi chú</t>
  </si>
  <si>
    <t>NGÂN SÁCH NHÀ NƯỚC CẤP, NGUỒN KHÁC</t>
  </si>
  <si>
    <t>QUYẾT TOÁN CHI</t>
  </si>
  <si>
    <t>Tiền học tiếng anh Victoria</t>
  </si>
  <si>
    <t>Tồn</t>
  </si>
  <si>
    <t>Tiền học thực hành kỹ năng sống</t>
  </si>
  <si>
    <t>Tiền chăm sóc sức khỏe ban đầu cho học sinh</t>
  </si>
  <si>
    <t xml:space="preserve"> Chi mua thuốc, vật tư y tế tiêu hao và dụng cụ y tế thông dụng</t>
  </si>
  <si>
    <t>Chi mua sổ sách phục vụ cho công tác y tế , photo TL</t>
  </si>
  <si>
    <t>Kim Anh, ngày 28 tháng 9 năm 2020</t>
  </si>
  <si>
    <t>THỦ TRƯỞNG ĐƠN VỊ</t>
  </si>
  <si>
    <t>Mua, bảo trì phần mềm công nghệ thông tin</t>
  </si>
  <si>
    <t>Thu nhập tăng thêm, trích quỹ</t>
  </si>
  <si>
    <t>Tiền tài trợ</t>
  </si>
  <si>
    <t>- Chi mua màn máy chiếu, máy chiếu phục vụ NH 2019-2020</t>
  </si>
  <si>
    <t>- Chi tiền mua tivi, giá treo, dây HDMI phục vụ NH 19-20</t>
  </si>
  <si>
    <t>Tiền BHYT học sinh</t>
  </si>
  <si>
    <t>Tiền CSSKBĐ NH 19-20</t>
  </si>
  <si>
    <t>Chi tuyên truyền, đo thân nhiệt</t>
  </si>
  <si>
    <t>Phụ cấp y tế</t>
  </si>
  <si>
    <t>BÁO CÁO CÁC KHOẢN THU - CHI TRONG NĂM HỌC 2019 - 2020</t>
  </si>
  <si>
    <t>n¨m häc 2020 - 2021</t>
  </si>
  <si>
    <t xml:space="preserve">  TiÒn BHYT häc sinh n¨m 2020 </t>
  </si>
  <si>
    <t>70.000/HS/th</t>
  </si>
  <si>
    <t>50.000/HS/th</t>
  </si>
  <si>
    <t>21.000/HS/bữa</t>
  </si>
  <si>
    <t>22000/HS/bữa</t>
  </si>
  <si>
    <t>Tài trợ</t>
  </si>
  <si>
    <t>tự nguyện</t>
  </si>
  <si>
    <t>Thu theo tính toán tiết thừa khi được PGD phê duyệt</t>
  </si>
  <si>
    <t>Tiền vệ sinh</t>
  </si>
  <si>
    <t>70.000/HS/năm</t>
  </si>
  <si>
    <t>thỏa thuận</t>
  </si>
  <si>
    <t>16000/HS/bữa</t>
  </si>
  <si>
    <t>17.000/HS/bữa</t>
  </si>
  <si>
    <t>5.000đ/HS</t>
  </si>
  <si>
    <t xml:space="preserve">Tài trợ </t>
  </si>
  <si>
    <t>Chi theo kế hoạch tu sửa CSVC phục vụ việc học tập của học sinh</t>
  </si>
  <si>
    <t xml:space="preserve">                                                                               Kim Anh, ngµy 30 th¸ng 9 n¨m 2020</t>
  </si>
  <si>
    <t>- Trả lại tiền học sinh lớp 5 do nghỉ dịch covid-19 (2th)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</si>
</sst>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63">
    <font>
      <sz val="12"/>
      <name val=".VnTime"/>
      <family val="0"/>
    </font>
    <font>
      <i/>
      <sz val="12"/>
      <name val=".VnTime"/>
      <family val="2"/>
    </font>
    <font>
      <sz val="8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i/>
      <sz val="12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0"/>
      <name val=".VnTimeH"/>
      <family val="2"/>
    </font>
    <font>
      <b/>
      <sz val="16"/>
      <name val=".VnTimeH"/>
      <family val="2"/>
    </font>
    <font>
      <sz val="15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3"/>
      <name val=".VnTimeH"/>
      <family val="2"/>
    </font>
    <font>
      <b/>
      <i/>
      <sz val="13"/>
      <name val=".VnTime"/>
      <family val="2"/>
    </font>
    <font>
      <b/>
      <sz val="9"/>
      <name val=".VnTimeH"/>
      <family val="2"/>
    </font>
    <font>
      <i/>
      <sz val="13"/>
      <name val=".VnTime"/>
      <family val="2"/>
    </font>
    <font>
      <b/>
      <sz val="15"/>
      <name val=".VnTimeH"/>
      <family val="2"/>
    </font>
    <font>
      <b/>
      <sz val="14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sz val="13"/>
      <name val="Times New Roman"/>
      <family val="1"/>
    </font>
    <font>
      <sz val="12.5"/>
      <name val=".VnTime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.VnTimeH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3" fontId="11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73" fontId="16" fillId="0" borderId="10" xfId="42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173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3" fontId="17" fillId="0" borderId="11" xfId="42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173" fontId="16" fillId="0" borderId="15" xfId="42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173" fontId="17" fillId="0" borderId="11" xfId="42" applyNumberFormat="1" applyFont="1" applyBorder="1" applyAlignment="1">
      <alignment/>
    </xf>
    <xf numFmtId="0" fontId="16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1" xfId="0" applyFont="1" applyBorder="1" applyAlignment="1">
      <alignment horizontal="left"/>
    </xf>
    <xf numFmtId="173" fontId="16" fillId="0" borderId="11" xfId="42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73" fontId="17" fillId="0" borderId="12" xfId="42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173" fontId="17" fillId="0" borderId="15" xfId="42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18" xfId="0" applyFont="1" applyBorder="1" applyAlignment="1">
      <alignment/>
    </xf>
    <xf numFmtId="0" fontId="16" fillId="0" borderId="14" xfId="0" applyFont="1" applyBorder="1" applyAlignment="1">
      <alignment/>
    </xf>
    <xf numFmtId="173" fontId="16" fillId="0" borderId="16" xfId="42" applyNumberFormat="1" applyFont="1" applyBorder="1" applyAlignment="1">
      <alignment/>
    </xf>
    <xf numFmtId="173" fontId="3" fillId="0" borderId="15" xfId="42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173" fontId="17" fillId="0" borderId="18" xfId="42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173" fontId="16" fillId="0" borderId="21" xfId="42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0" fillId="0" borderId="11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3" fillId="0" borderId="18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1" xfId="0" applyFont="1" applyBorder="1" applyAlignment="1">
      <alignment wrapText="1"/>
    </xf>
    <xf numFmtId="0" fontId="16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173" fontId="3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173" fontId="0" fillId="0" borderId="11" xfId="42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173" fontId="3" fillId="0" borderId="12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3" fontId="0" fillId="0" borderId="15" xfId="42" applyNumberFormat="1" applyBorder="1" applyAlignment="1">
      <alignment horizontal="right"/>
    </xf>
    <xf numFmtId="173" fontId="0" fillId="0" borderId="11" xfId="42" applyNumberFormat="1" applyBorder="1" applyAlignment="1">
      <alignment horizontal="right"/>
    </xf>
    <xf numFmtId="173" fontId="0" fillId="0" borderId="11" xfId="42" applyNumberFormat="1" applyBorder="1" applyAlignment="1">
      <alignment horizontal="center"/>
    </xf>
    <xf numFmtId="173" fontId="0" fillId="0" borderId="11" xfId="42" applyNumberFormat="1" applyBorder="1" applyAlignment="1">
      <alignment/>
    </xf>
    <xf numFmtId="173" fontId="0" fillId="0" borderId="18" xfId="42" applyNumberFormat="1" applyBorder="1" applyAlignment="1">
      <alignment/>
    </xf>
    <xf numFmtId="173" fontId="0" fillId="0" borderId="12" xfId="42" applyNumberForma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173" fontId="17" fillId="0" borderId="16" xfId="42" applyNumberFormat="1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173" fontId="16" fillId="0" borderId="12" xfId="42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73" fontId="0" fillId="0" borderId="16" xfId="42" applyNumberFormat="1" applyBorder="1" applyAlignment="1">
      <alignment horizontal="right"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3" fontId="3" fillId="0" borderId="16" xfId="42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173" fontId="3" fillId="0" borderId="11" xfId="42" applyNumberFormat="1" applyFont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173" fontId="18" fillId="0" borderId="21" xfId="42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173" fontId="16" fillId="0" borderId="15" xfId="42" applyNumberFormat="1" applyFont="1" applyBorder="1" applyAlignment="1">
      <alignment horizontal="left" vertical="center" wrapText="1"/>
    </xf>
    <xf numFmtId="173" fontId="16" fillId="0" borderId="15" xfId="42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173" fontId="3" fillId="0" borderId="16" xfId="42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7" fillId="0" borderId="11" xfId="0" applyFont="1" applyBorder="1" applyAlignment="1">
      <alignment/>
    </xf>
    <xf numFmtId="173" fontId="0" fillId="0" borderId="11" xfId="42" applyNumberFormat="1" applyFont="1" applyBorder="1" applyAlignment="1">
      <alignment/>
    </xf>
    <xf numFmtId="0" fontId="3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73" fontId="17" fillId="0" borderId="21" xfId="42" applyNumberFormat="1" applyFont="1" applyBorder="1" applyAlignment="1">
      <alignment horizontal="right"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right"/>
    </xf>
    <xf numFmtId="173" fontId="17" fillId="0" borderId="24" xfId="42" applyNumberFormat="1" applyFont="1" applyBorder="1" applyAlignment="1">
      <alignment/>
    </xf>
    <xf numFmtId="173" fontId="17" fillId="0" borderId="28" xfId="42" applyNumberFormat="1" applyFont="1" applyBorder="1" applyAlignment="1">
      <alignment/>
    </xf>
    <xf numFmtId="173" fontId="17" fillId="0" borderId="29" xfId="42" applyNumberFormat="1" applyFont="1" applyBorder="1" applyAlignment="1">
      <alignment/>
    </xf>
    <xf numFmtId="0" fontId="17" fillId="0" borderId="28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8" xfId="0" applyFont="1" applyBorder="1" applyAlignment="1">
      <alignment/>
    </xf>
    <xf numFmtId="173" fontId="17" fillId="0" borderId="30" xfId="42" applyNumberFormat="1" applyFont="1" applyBorder="1" applyAlignment="1">
      <alignment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7" fillId="0" borderId="34" xfId="0" applyFont="1" applyBorder="1" applyAlignment="1">
      <alignment/>
    </xf>
    <xf numFmtId="173" fontId="16" fillId="0" borderId="29" xfId="42" applyNumberFormat="1" applyFont="1" applyBorder="1" applyAlignment="1">
      <alignment/>
    </xf>
    <xf numFmtId="173" fontId="16" fillId="0" borderId="30" xfId="42" applyNumberFormat="1" applyFont="1" applyBorder="1" applyAlignment="1">
      <alignment/>
    </xf>
    <xf numFmtId="173" fontId="16" fillId="0" borderId="24" xfId="42" applyNumberFormat="1" applyFont="1" applyBorder="1" applyAlignment="1">
      <alignment/>
    </xf>
    <xf numFmtId="173" fontId="16" fillId="0" borderId="28" xfId="42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75" fontId="17" fillId="0" borderId="13" xfId="0" applyNumberFormat="1" applyFont="1" applyBorder="1" applyAlignment="1">
      <alignment/>
    </xf>
    <xf numFmtId="43" fontId="17" fillId="0" borderId="12" xfId="42" applyFont="1" applyBorder="1" applyAlignment="1">
      <alignment horizontal="center" wrapText="1"/>
    </xf>
    <xf numFmtId="0" fontId="17" fillId="0" borderId="11" xfId="0" applyFont="1" applyBorder="1" applyAlignment="1" quotePrefix="1">
      <alignment horizontal="center"/>
    </xf>
    <xf numFmtId="173" fontId="16" fillId="0" borderId="15" xfId="42" applyNumberFormat="1" applyFont="1" applyBorder="1" applyAlignment="1">
      <alignment horizontal="center"/>
    </xf>
    <xf numFmtId="49" fontId="17" fillId="0" borderId="11" xfId="42" applyNumberFormat="1" applyFont="1" applyBorder="1" applyAlignment="1">
      <alignment horizontal="center"/>
    </xf>
    <xf numFmtId="173" fontId="0" fillId="0" borderId="14" xfId="42" applyNumberFormat="1" applyFon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3" xfId="42" applyNumberFormat="1" applyFont="1" applyBorder="1" applyAlignment="1">
      <alignment/>
    </xf>
    <xf numFmtId="173" fontId="0" fillId="0" borderId="0" xfId="0" applyNumberFormat="1" applyAlignment="1">
      <alignment/>
    </xf>
    <xf numFmtId="0" fontId="11" fillId="0" borderId="35" xfId="0" applyFont="1" applyBorder="1" applyAlignment="1">
      <alignment horizontal="center"/>
    </xf>
    <xf numFmtId="173" fontId="5" fillId="0" borderId="35" xfId="0" applyNumberFormat="1" applyFont="1" applyBorder="1" applyAlignment="1">
      <alignment/>
    </xf>
    <xf numFmtId="0" fontId="33" fillId="0" borderId="16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4" fillId="0" borderId="15" xfId="0" applyFont="1" applyBorder="1" applyAlignment="1" quotePrefix="1">
      <alignment horizontal="center"/>
    </xf>
    <xf numFmtId="0" fontId="34" fillId="0" borderId="11" xfId="0" applyFont="1" applyBorder="1" applyAlignment="1" quotePrefix="1">
      <alignment horizontal="center"/>
    </xf>
    <xf numFmtId="173" fontId="5" fillId="0" borderId="35" xfId="42" applyNumberFormat="1" applyFont="1" applyBorder="1" applyAlignment="1">
      <alignment/>
    </xf>
    <xf numFmtId="0" fontId="28" fillId="0" borderId="35" xfId="0" applyFont="1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28" fillId="0" borderId="1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3" fillId="0" borderId="15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173" fontId="35" fillId="0" borderId="15" xfId="42" applyNumberFormat="1" applyFont="1" applyBorder="1" applyAlignment="1">
      <alignment/>
    </xf>
    <xf numFmtId="173" fontId="35" fillId="0" borderId="11" xfId="42" applyNumberFormat="1" applyFont="1" applyBorder="1" applyAlignment="1">
      <alignment/>
    </xf>
    <xf numFmtId="0" fontId="31" fillId="0" borderId="0" xfId="0" applyFont="1" applyAlignment="1">
      <alignment/>
    </xf>
    <xf numFmtId="0" fontId="57" fillId="0" borderId="15" xfId="0" applyFont="1" applyBorder="1" applyAlignment="1">
      <alignment/>
    </xf>
    <xf numFmtId="180" fontId="58" fillId="0" borderId="15" xfId="0" applyNumberFormat="1" applyFont="1" applyBorder="1" applyAlignment="1">
      <alignment/>
    </xf>
    <xf numFmtId="0" fontId="57" fillId="0" borderId="11" xfId="0" applyFont="1" applyBorder="1" applyAlignment="1">
      <alignment/>
    </xf>
    <xf numFmtId="180" fontId="58" fillId="0" borderId="11" xfId="0" applyNumberFormat="1" applyFont="1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/>
    </xf>
    <xf numFmtId="173" fontId="58" fillId="0" borderId="12" xfId="42" applyNumberFormat="1" applyFont="1" applyBorder="1" applyAlignment="1">
      <alignment/>
    </xf>
    <xf numFmtId="49" fontId="56" fillId="0" borderId="36" xfId="0" applyNumberFormat="1" applyFont="1" applyBorder="1" applyAlignment="1">
      <alignment/>
    </xf>
    <xf numFmtId="49" fontId="57" fillId="0" borderId="37" xfId="0" applyNumberFormat="1" applyFont="1" applyBorder="1" applyAlignment="1">
      <alignment/>
    </xf>
    <xf numFmtId="49" fontId="57" fillId="0" borderId="38" xfId="0" applyNumberFormat="1" applyFont="1" applyBorder="1" applyAlignment="1">
      <alignment/>
    </xf>
    <xf numFmtId="49" fontId="56" fillId="0" borderId="39" xfId="0" applyNumberFormat="1" applyFont="1" applyBorder="1" applyAlignment="1">
      <alignment/>
    </xf>
    <xf numFmtId="173" fontId="55" fillId="0" borderId="40" xfId="42" applyNumberFormat="1" applyFont="1" applyBorder="1" applyAlignment="1">
      <alignment horizontal="center"/>
    </xf>
    <xf numFmtId="49" fontId="57" fillId="0" borderId="37" xfId="0" applyNumberFormat="1" applyFont="1" applyBorder="1" applyAlignment="1">
      <alignment wrapText="1"/>
    </xf>
    <xf numFmtId="49" fontId="57" fillId="0" borderId="41" xfId="0" applyNumberFormat="1" applyFont="1" applyBorder="1" applyAlignment="1">
      <alignment/>
    </xf>
    <xf numFmtId="49" fontId="57" fillId="0" borderId="42" xfId="0" applyNumberFormat="1" applyFont="1" applyBorder="1" applyAlignment="1">
      <alignment/>
    </xf>
    <xf numFmtId="49" fontId="57" fillId="0" borderId="39" xfId="0" applyNumberFormat="1" applyFont="1" applyBorder="1" applyAlignment="1">
      <alignment/>
    </xf>
    <xf numFmtId="3" fontId="33" fillId="0" borderId="29" xfId="0" applyNumberFormat="1" applyFont="1" applyBorder="1" applyAlignment="1">
      <alignment/>
    </xf>
    <xf numFmtId="173" fontId="55" fillId="0" borderId="33" xfId="42" applyNumberFormat="1" applyFont="1" applyBorder="1" applyAlignment="1">
      <alignment/>
    </xf>
    <xf numFmtId="173" fontId="55" fillId="0" borderId="43" xfId="42" applyNumberFormat="1" applyFont="1" applyBorder="1" applyAlignment="1">
      <alignment/>
    </xf>
    <xf numFmtId="173" fontId="55" fillId="0" borderId="29" xfId="42" applyNumberFormat="1" applyFont="1" applyBorder="1" applyAlignment="1">
      <alignment/>
    </xf>
    <xf numFmtId="173" fontId="55" fillId="0" borderId="41" xfId="42" applyNumberFormat="1" applyFont="1" applyBorder="1" applyAlignment="1">
      <alignment/>
    </xf>
    <xf numFmtId="173" fontId="55" fillId="0" borderId="44" xfId="42" applyNumberFormat="1" applyFont="1" applyBorder="1" applyAlignment="1">
      <alignment/>
    </xf>
    <xf numFmtId="173" fontId="55" fillId="0" borderId="30" xfId="42" applyNumberFormat="1" applyFont="1" applyBorder="1" applyAlignment="1">
      <alignment horizontal="center"/>
    </xf>
    <xf numFmtId="173" fontId="55" fillId="0" borderId="34" xfId="42" applyNumberFormat="1" applyFont="1" applyBorder="1" applyAlignment="1">
      <alignment/>
    </xf>
    <xf numFmtId="173" fontId="54" fillId="0" borderId="45" xfId="42" applyNumberFormat="1" applyFont="1" applyBorder="1" applyAlignment="1">
      <alignment/>
    </xf>
    <xf numFmtId="173" fontId="54" fillId="0" borderId="46" xfId="42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173" fontId="56" fillId="0" borderId="45" xfId="42" applyNumberFormat="1" applyFont="1" applyBorder="1" applyAlignment="1">
      <alignment/>
    </xf>
    <xf numFmtId="0" fontId="0" fillId="0" borderId="19" xfId="0" applyBorder="1" applyAlignment="1">
      <alignment/>
    </xf>
    <xf numFmtId="173" fontId="56" fillId="0" borderId="46" xfId="42" applyNumberFormat="1" applyFont="1" applyBorder="1" applyAlignment="1">
      <alignment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73" fontId="57" fillId="0" borderId="21" xfId="42" applyNumberFormat="1" applyFont="1" applyBorder="1" applyAlignment="1">
      <alignment/>
    </xf>
    <xf numFmtId="173" fontId="11" fillId="0" borderId="0" xfId="0" applyNumberFormat="1" applyFont="1" applyAlignment="1">
      <alignment/>
    </xf>
    <xf numFmtId="49" fontId="29" fillId="0" borderId="11" xfId="42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53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59" fillId="0" borderId="15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5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5" xfId="0" applyFont="1" applyBorder="1" applyAlignment="1">
      <alignment/>
    </xf>
    <xf numFmtId="0" fontId="29" fillId="0" borderId="11" xfId="0" applyFont="1" applyBorder="1" applyAlignment="1">
      <alignment wrapText="1"/>
    </xf>
    <xf numFmtId="0" fontId="28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73" fontId="5" fillId="0" borderId="24" xfId="42" applyNumberFormat="1" applyFont="1" applyBorder="1" applyAlignment="1">
      <alignment/>
    </xf>
    <xf numFmtId="0" fontId="57" fillId="24" borderId="11" xfId="0" applyFont="1" applyBorder="1" applyAlignment="1">
      <alignment vertical="center" wrapText="1" shrinkToFit="1"/>
    </xf>
    <xf numFmtId="0" fontId="34" fillId="0" borderId="12" xfId="0" applyFont="1" applyBorder="1" applyAlignment="1" quotePrefix="1">
      <alignment horizontal="center"/>
    </xf>
    <xf numFmtId="173" fontId="35" fillId="0" borderId="12" xfId="42" applyNumberFormat="1" applyFont="1" applyBorder="1" applyAlignment="1">
      <alignment/>
    </xf>
    <xf numFmtId="0" fontId="28" fillId="0" borderId="12" xfId="0" applyFont="1" applyBorder="1" applyAlignment="1">
      <alignment horizontal="center"/>
    </xf>
    <xf numFmtId="173" fontId="55" fillId="0" borderId="48" xfId="42" applyNumberFormat="1" applyFont="1" applyBorder="1" applyAlignment="1">
      <alignment/>
    </xf>
    <xf numFmtId="173" fontId="0" fillId="0" borderId="18" xfId="42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7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73" fontId="29" fillId="0" borderId="11" xfId="42" applyNumberFormat="1" applyFont="1" applyBorder="1" applyAlignment="1">
      <alignment horizontal="center"/>
    </xf>
    <xf numFmtId="173" fontId="29" fillId="0" borderId="18" xfId="42" applyNumberFormat="1" applyFont="1" applyBorder="1" applyAlignment="1">
      <alignment horizontal="center"/>
    </xf>
    <xf numFmtId="0" fontId="61" fillId="0" borderId="10" xfId="0" applyFont="1" applyBorder="1" applyAlignment="1">
      <alignment vertical="center" wrapText="1"/>
    </xf>
    <xf numFmtId="173" fontId="61" fillId="0" borderId="10" xfId="42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0" borderId="2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5" xfId="0" applyFont="1" applyBorder="1" applyAlignment="1" quotePrefix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3" fillId="0" borderId="5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left"/>
    </xf>
    <xf numFmtId="0" fontId="19" fillId="0" borderId="57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37" xfId="0" applyFont="1" applyBorder="1" applyAlignment="1">
      <alignment horizontal="left" wrapText="1"/>
    </xf>
    <xf numFmtId="0" fontId="17" fillId="0" borderId="60" xfId="0" applyFont="1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7" fillId="0" borderId="56" xfId="0" applyFont="1" applyBorder="1" applyAlignment="1">
      <alignment horizontal="left" wrapText="1"/>
    </xf>
    <xf numFmtId="0" fontId="17" fillId="0" borderId="57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6" fillId="0" borderId="23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3" fontId="55" fillId="0" borderId="24" xfId="42" applyNumberFormat="1" applyFont="1" applyBorder="1" applyAlignment="1">
      <alignment/>
    </xf>
    <xf numFmtId="173" fontId="55" fillId="0" borderId="62" xfId="42" applyNumberFormat="1" applyFont="1" applyBorder="1" applyAlignment="1">
      <alignment/>
    </xf>
    <xf numFmtId="49" fontId="57" fillId="0" borderId="32" xfId="0" applyNumberFormat="1" applyFont="1" applyBorder="1" applyAlignment="1" quotePrefix="1">
      <alignment/>
    </xf>
    <xf numFmtId="180" fontId="0" fillId="0" borderId="11" xfId="0" applyNumberFormat="1" applyBorder="1" applyAlignment="1">
      <alignment/>
    </xf>
    <xf numFmtId="0" fontId="59" fillId="0" borderId="12" xfId="0" applyFont="1" applyBorder="1" applyAlignment="1">
      <alignment/>
    </xf>
    <xf numFmtId="0" fontId="62" fillId="0" borderId="49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71525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3238500</xdr:colOff>
      <xdr:row>7</xdr:row>
      <xdr:rowOff>0</xdr:rowOff>
    </xdr:from>
    <xdr:to>
      <xdr:col>2</xdr:col>
      <xdr:colOff>238125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3657600" y="15525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19050</xdr:rowOff>
    </xdr:from>
    <xdr:to>
      <xdr:col>3</xdr:col>
      <xdr:colOff>400050</xdr:colOff>
      <xdr:row>3</xdr:row>
      <xdr:rowOff>19050</xdr:rowOff>
    </xdr:to>
    <xdr:sp>
      <xdr:nvSpPr>
        <xdr:cNvPr id="3" name="Line 1"/>
        <xdr:cNvSpPr>
          <a:spLocks/>
        </xdr:cNvSpPr>
      </xdr:nvSpPr>
      <xdr:spPr>
        <a:xfrm>
          <a:off x="5400675" y="6762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28575</xdr:rowOff>
    </xdr:from>
    <xdr:to>
      <xdr:col>1</xdr:col>
      <xdr:colOff>2238375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>
          <a:off x="904875" y="55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4191000</xdr:colOff>
      <xdr:row>3</xdr:row>
      <xdr:rowOff>38100</xdr:rowOff>
    </xdr:from>
    <xdr:to>
      <xdr:col>3</xdr:col>
      <xdr:colOff>76200</xdr:colOff>
      <xdr:row>3</xdr:row>
      <xdr:rowOff>38100</xdr:rowOff>
    </xdr:to>
    <xdr:sp>
      <xdr:nvSpPr>
        <xdr:cNvPr id="2" name="Line 8"/>
        <xdr:cNvSpPr>
          <a:spLocks/>
        </xdr:cNvSpPr>
      </xdr:nvSpPr>
      <xdr:spPr>
        <a:xfrm>
          <a:off x="4572000" y="800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47700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4114800</xdr:colOff>
      <xdr:row>3</xdr:row>
      <xdr:rowOff>0</xdr:rowOff>
    </xdr:from>
    <xdr:to>
      <xdr:col>3</xdr:col>
      <xdr:colOff>1047750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65722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3" name="Line 1"/>
        <xdr:cNvSpPr>
          <a:spLocks/>
        </xdr:cNvSpPr>
      </xdr:nvSpPr>
      <xdr:spPr>
        <a:xfrm>
          <a:off x="647700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0</xdr:rowOff>
    </xdr:from>
    <xdr:to>
      <xdr:col>3</xdr:col>
      <xdr:colOff>400050</xdr:colOff>
      <xdr:row>3</xdr:row>
      <xdr:rowOff>0</xdr:rowOff>
    </xdr:to>
    <xdr:sp>
      <xdr:nvSpPr>
        <xdr:cNvPr id="4" name="Line 1"/>
        <xdr:cNvSpPr>
          <a:spLocks/>
        </xdr:cNvSpPr>
      </xdr:nvSpPr>
      <xdr:spPr>
        <a:xfrm>
          <a:off x="5543550" y="6572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3</xdr:col>
      <xdr:colOff>323850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2247900</xdr:colOff>
      <xdr:row>3</xdr:row>
      <xdr:rowOff>19050</xdr:rowOff>
    </xdr:from>
    <xdr:to>
      <xdr:col>5</xdr:col>
      <xdr:colOff>180975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76750" y="704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28575</xdr:rowOff>
    </xdr:from>
    <xdr:to>
      <xdr:col>1</xdr:col>
      <xdr:colOff>2095500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9625" y="447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4105275</xdr:colOff>
      <xdr:row>3</xdr:row>
      <xdr:rowOff>19050</xdr:rowOff>
    </xdr:from>
    <xdr:to>
      <xdr:col>3</xdr:col>
      <xdr:colOff>1047750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4552950" y="6762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3286125</xdr:colOff>
      <xdr:row>6</xdr:row>
      <xdr:rowOff>228600</xdr:rowOff>
    </xdr:from>
    <xdr:to>
      <xdr:col>2</xdr:col>
      <xdr:colOff>285750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3733800" y="1590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4">
      <selection activeCell="A77" sqref="A77:D81"/>
    </sheetView>
  </sheetViews>
  <sheetFormatPr defaultColWidth="8.796875" defaultRowHeight="15"/>
  <cols>
    <col min="1" max="1" width="4.3984375" style="0" customWidth="1"/>
    <col min="2" max="2" width="51.09765625" style="0" customWidth="1"/>
    <col min="3" max="3" width="15.19921875" style="0" customWidth="1"/>
    <col min="4" max="4" width="19.69921875" style="0" customWidth="1"/>
    <col min="5" max="5" width="15.19921875" style="0" customWidth="1"/>
    <col min="6" max="6" width="17.5" style="0" hidden="1" customWidth="1"/>
  </cols>
  <sheetData>
    <row r="1" ht="13.5" customHeight="1">
      <c r="D1" s="2" t="s">
        <v>10</v>
      </c>
    </row>
    <row r="2" spans="1:4" ht="19.5" customHeight="1">
      <c r="A2" s="305" t="s">
        <v>274</v>
      </c>
      <c r="B2" s="305"/>
      <c r="C2" s="305"/>
      <c r="D2" s="305"/>
    </row>
    <row r="3" spans="1:4" ht="18.75">
      <c r="A3" s="306" t="s">
        <v>275</v>
      </c>
      <c r="B3" s="306"/>
      <c r="C3" s="306"/>
      <c r="D3" s="306"/>
    </row>
    <row r="4" spans="1:4" ht="6.75" customHeight="1">
      <c r="A4" s="307"/>
      <c r="B4" s="307"/>
      <c r="C4" s="307"/>
      <c r="D4" s="307"/>
    </row>
    <row r="5" spans="1:4" ht="24" customHeight="1">
      <c r="A5" s="308" t="s">
        <v>277</v>
      </c>
      <c r="B5" s="308"/>
      <c r="C5" s="308"/>
      <c r="D5" s="308"/>
    </row>
    <row r="6" spans="1:4" ht="21" customHeight="1">
      <c r="A6" s="306" t="s">
        <v>278</v>
      </c>
      <c r="B6" s="306"/>
      <c r="C6" s="306"/>
      <c r="D6" s="306"/>
    </row>
    <row r="7" spans="1:4" ht="18.75" customHeight="1">
      <c r="A7" s="309" t="s">
        <v>279</v>
      </c>
      <c r="B7" s="309"/>
      <c r="C7" s="309"/>
      <c r="D7" s="309"/>
    </row>
    <row r="8" spans="2:4" ht="30" customHeight="1">
      <c r="B8" s="304" t="s">
        <v>276</v>
      </c>
      <c r="C8" s="304"/>
      <c r="D8" s="304"/>
    </row>
    <row r="9" ht="15" customHeight="1">
      <c r="D9" s="267" t="s">
        <v>280</v>
      </c>
    </row>
    <row r="10" spans="1:4" s="4" customFormat="1" ht="21" customHeight="1">
      <c r="A10" s="268" t="s">
        <v>2</v>
      </c>
      <c r="B10" s="268" t="s">
        <v>281</v>
      </c>
      <c r="C10" s="268" t="s">
        <v>282</v>
      </c>
      <c r="D10" s="268" t="s">
        <v>283</v>
      </c>
    </row>
    <row r="11" spans="1:4" s="6" customFormat="1" ht="19.5" customHeight="1">
      <c r="A11" s="9" t="s">
        <v>5</v>
      </c>
      <c r="B11" s="5" t="s">
        <v>223</v>
      </c>
      <c r="C11" s="55">
        <f>C12+C15</f>
        <v>6789893620</v>
      </c>
      <c r="D11" s="69"/>
    </row>
    <row r="12" spans="1:4" s="6" customFormat="1" ht="19.5" customHeight="1">
      <c r="A12" s="209" t="s">
        <v>9</v>
      </c>
      <c r="B12" s="213" t="s">
        <v>284</v>
      </c>
      <c r="C12" s="210">
        <f>C13+C14</f>
        <v>5150494000</v>
      </c>
      <c r="D12" s="166"/>
    </row>
    <row r="13" spans="1:4" s="6" customFormat="1" ht="19.5" customHeight="1">
      <c r="A13" s="215" t="s">
        <v>213</v>
      </c>
      <c r="B13" s="211" t="s">
        <v>215</v>
      </c>
      <c r="C13" s="245">
        <f>4585000000+149280000</f>
        <v>4734280000</v>
      </c>
      <c r="D13" s="166"/>
    </row>
    <row r="14" spans="1:4" s="6" customFormat="1" ht="19.5" customHeight="1">
      <c r="A14" s="216" t="s">
        <v>214</v>
      </c>
      <c r="B14" s="212" t="s">
        <v>216</v>
      </c>
      <c r="C14" s="245">
        <f>300000000+116214000</f>
        <v>416214000</v>
      </c>
      <c r="D14" s="69"/>
    </row>
    <row r="15" spans="1:4" s="6" customFormat="1" ht="19.5" customHeight="1">
      <c r="A15" s="9" t="s">
        <v>217</v>
      </c>
      <c r="B15" s="213" t="s">
        <v>224</v>
      </c>
      <c r="C15" s="55">
        <f>C16+C17+C18+C19+C20+C21+C22</f>
        <v>1639399620</v>
      </c>
      <c r="D15" s="214"/>
    </row>
    <row r="16" spans="1:4" s="56" customFormat="1" ht="18.75" customHeight="1">
      <c r="A16" s="288">
        <v>1</v>
      </c>
      <c r="B16" s="227" t="s">
        <v>259</v>
      </c>
      <c r="C16" s="228">
        <f>381286000+64605000</f>
        <v>445891000</v>
      </c>
      <c r="D16" s="60"/>
    </row>
    <row r="17" spans="1:4" s="56" customFormat="1" ht="18.75" customHeight="1">
      <c r="A17" s="310"/>
      <c r="B17" s="229" t="s">
        <v>237</v>
      </c>
      <c r="C17" s="230">
        <f>83750000+33600000</f>
        <v>117350000</v>
      </c>
      <c r="D17" s="139"/>
    </row>
    <row r="18" spans="1:4" s="62" customFormat="1" ht="18.75" customHeight="1">
      <c r="A18" s="311"/>
      <c r="B18" s="229" t="s">
        <v>238</v>
      </c>
      <c r="C18" s="230">
        <f>189125000+76600000</f>
        <v>265725000</v>
      </c>
      <c r="D18" s="61"/>
    </row>
    <row r="19" spans="1:4" s="62" customFormat="1" ht="18.75" customHeight="1">
      <c r="A19" s="231">
        <v>2</v>
      </c>
      <c r="B19" s="229" t="s">
        <v>296</v>
      </c>
      <c r="C19" s="230">
        <f>62190000</f>
        <v>62190000</v>
      </c>
      <c r="D19" s="167"/>
    </row>
    <row r="20" spans="1:4" s="58" customFormat="1" ht="18.75" customHeight="1">
      <c r="A20" s="232">
        <v>3</v>
      </c>
      <c r="B20" s="229" t="s">
        <v>239</v>
      </c>
      <c r="C20" s="230">
        <f>43365000+1820000+1820000+2170000+2730000+2660000</f>
        <v>54565000</v>
      </c>
      <c r="D20" s="413"/>
    </row>
    <row r="21" spans="1:4" s="58" customFormat="1" ht="18.75" customHeight="1">
      <c r="A21" s="233">
        <v>4</v>
      </c>
      <c r="B21" s="234" t="s">
        <v>240</v>
      </c>
      <c r="C21" s="235">
        <f>116752000+165962000+155047000+153804000+71647000</f>
        <v>663212000</v>
      </c>
      <c r="D21" s="76"/>
    </row>
    <row r="22" spans="1:4" s="262" customFormat="1" ht="18.75" customHeight="1">
      <c r="A22" s="259">
        <v>5</v>
      </c>
      <c r="B22" s="260" t="s">
        <v>300</v>
      </c>
      <c r="C22" s="263">
        <v>30466620</v>
      </c>
      <c r="D22" s="261"/>
    </row>
    <row r="23" spans="1:4" s="262" customFormat="1" ht="18.75" customHeight="1">
      <c r="A23" s="259">
        <v>6</v>
      </c>
      <c r="B23" s="260" t="s">
        <v>299</v>
      </c>
      <c r="C23" s="263">
        <f>91523250+333426240+2112075</f>
        <v>427061565</v>
      </c>
      <c r="D23" s="261"/>
    </row>
    <row r="24" spans="1:4" s="6" customFormat="1" ht="18.75" customHeight="1">
      <c r="A24" s="9" t="s">
        <v>7</v>
      </c>
      <c r="B24" s="213" t="s">
        <v>285</v>
      </c>
      <c r="C24" s="8">
        <f>C25++C34</f>
        <v>6772154000</v>
      </c>
      <c r="D24" s="170"/>
    </row>
    <row r="25" spans="1:4" s="6" customFormat="1" ht="18.75" customHeight="1">
      <c r="A25" s="209" t="s">
        <v>226</v>
      </c>
      <c r="B25" s="213" t="s">
        <v>227</v>
      </c>
      <c r="C25" s="217">
        <f>SUM(C26:C33)</f>
        <v>5150494000</v>
      </c>
      <c r="D25" s="218"/>
    </row>
    <row r="26" spans="1:4" s="6" customFormat="1" ht="18.75" customHeight="1">
      <c r="A26" s="215" t="s">
        <v>213</v>
      </c>
      <c r="B26" s="222" t="s">
        <v>218</v>
      </c>
      <c r="C26" s="224">
        <f>3377380027+149280000</f>
        <v>3526660027</v>
      </c>
      <c r="D26" s="220"/>
    </row>
    <row r="27" spans="1:4" s="6" customFormat="1" ht="18.75" customHeight="1">
      <c r="A27" s="216" t="s">
        <v>214</v>
      </c>
      <c r="B27" s="212" t="s">
        <v>219</v>
      </c>
      <c r="C27" s="225">
        <v>634036070</v>
      </c>
      <c r="D27" s="221"/>
    </row>
    <row r="28" spans="1:4" s="6" customFormat="1" ht="18.75" customHeight="1">
      <c r="A28" s="216" t="s">
        <v>225</v>
      </c>
      <c r="B28" s="212" t="s">
        <v>220</v>
      </c>
      <c r="C28" s="225">
        <v>267343936</v>
      </c>
      <c r="D28" s="221"/>
    </row>
    <row r="29" spans="1:4" s="6" customFormat="1" ht="18.75" customHeight="1">
      <c r="A29" s="216" t="s">
        <v>228</v>
      </c>
      <c r="B29" s="212" t="s">
        <v>221</v>
      </c>
      <c r="C29" s="225">
        <v>116162284</v>
      </c>
      <c r="D29" s="221"/>
    </row>
    <row r="30" spans="1:4" s="6" customFormat="1" ht="18.75" customHeight="1">
      <c r="A30" s="216" t="s">
        <v>229</v>
      </c>
      <c r="B30" s="279" t="s">
        <v>294</v>
      </c>
      <c r="C30" s="279">
        <v>45289000</v>
      </c>
      <c r="D30" s="221"/>
    </row>
    <row r="31" spans="1:4" s="6" customFormat="1" ht="18.75" customHeight="1">
      <c r="A31" s="216" t="s">
        <v>230</v>
      </c>
      <c r="B31" s="212" t="s">
        <v>222</v>
      </c>
      <c r="C31" s="225">
        <v>300000000</v>
      </c>
      <c r="D31" s="221"/>
    </row>
    <row r="32" spans="1:4" s="6" customFormat="1" ht="18.75" customHeight="1">
      <c r="A32" s="216" t="s">
        <v>231</v>
      </c>
      <c r="B32" s="212" t="s">
        <v>256</v>
      </c>
      <c r="C32" s="225">
        <v>122847720</v>
      </c>
      <c r="D32" s="221"/>
    </row>
    <row r="33" spans="1:4" s="6" customFormat="1" ht="18.75" customHeight="1">
      <c r="A33" s="280">
        <v>8</v>
      </c>
      <c r="B33" s="223" t="s">
        <v>295</v>
      </c>
      <c r="C33" s="281">
        <v>138154963</v>
      </c>
      <c r="D33" s="282"/>
    </row>
    <row r="34" spans="1:5" s="6" customFormat="1" ht="18.75" customHeight="1">
      <c r="A34" s="277" t="s">
        <v>217</v>
      </c>
      <c r="B34" s="219" t="s">
        <v>232</v>
      </c>
      <c r="C34" s="278">
        <f>C35+C41+C46+C51+C60+C65+C70+C56</f>
        <v>1621660000</v>
      </c>
      <c r="D34" s="276"/>
      <c r="E34" s="264"/>
    </row>
    <row r="35" spans="1:4" s="104" customFormat="1" ht="18.75" customHeight="1">
      <c r="A35" s="315">
        <v>1</v>
      </c>
      <c r="B35" s="270" t="s">
        <v>286</v>
      </c>
      <c r="C35" s="105">
        <f>C36+C37+C38+C39</f>
        <v>117350000</v>
      </c>
      <c r="D35" s="106"/>
    </row>
    <row r="36" spans="1:4" s="62" customFormat="1" ht="18.75" customHeight="1">
      <c r="A36" s="315"/>
      <c r="B36" s="237" t="s">
        <v>245</v>
      </c>
      <c r="C36" s="248">
        <f>62812500+25200000</f>
        <v>88012500</v>
      </c>
      <c r="D36" s="246"/>
    </row>
    <row r="37" spans="1:6" s="102" customFormat="1" ht="18.75" customHeight="1">
      <c r="A37" s="315"/>
      <c r="B37" s="237" t="s">
        <v>243</v>
      </c>
      <c r="C37" s="248">
        <f>10050000+5234375+4032000+2100000</f>
        <v>21416375</v>
      </c>
      <c r="D37" s="246"/>
      <c r="F37" s="124">
        <v>262250000</v>
      </c>
    </row>
    <row r="38" spans="1:4" s="102" customFormat="1" ht="18.75" customHeight="1">
      <c r="A38" s="315"/>
      <c r="B38" s="237" t="s">
        <v>257</v>
      </c>
      <c r="C38" s="251">
        <f>418750+168000</f>
        <v>586750</v>
      </c>
      <c r="D38" s="240"/>
    </row>
    <row r="39" spans="1:4" s="102" customFormat="1" ht="19.5" customHeight="1">
      <c r="A39" s="315"/>
      <c r="B39" s="237" t="s">
        <v>244</v>
      </c>
      <c r="C39" s="252">
        <f>5234375+2100000</f>
        <v>7334375</v>
      </c>
      <c r="D39" s="250"/>
    </row>
    <row r="40" spans="1:4" s="102" customFormat="1" ht="16.5" customHeight="1">
      <c r="A40" s="315"/>
      <c r="B40" s="271" t="s">
        <v>287</v>
      </c>
      <c r="C40" s="124">
        <f>C17-C35</f>
        <v>0</v>
      </c>
      <c r="D40" s="61"/>
    </row>
    <row r="41" spans="1:4" s="104" customFormat="1" ht="18.75" customHeight="1">
      <c r="A41" s="315">
        <v>2</v>
      </c>
      <c r="B41" s="272" t="s">
        <v>288</v>
      </c>
      <c r="C41" s="105">
        <f>C42+C43+C44</f>
        <v>265725000</v>
      </c>
      <c r="D41" s="106"/>
    </row>
    <row r="42" spans="1:4" s="62" customFormat="1" ht="18.75" customHeight="1">
      <c r="A42" s="315"/>
      <c r="B42" s="237" t="s">
        <v>245</v>
      </c>
      <c r="C42" s="248">
        <f>151300000+61280000</f>
        <v>212580000</v>
      </c>
      <c r="D42" s="246"/>
    </row>
    <row r="43" spans="1:4" s="102" customFormat="1" ht="18.75" customHeight="1">
      <c r="A43" s="315"/>
      <c r="B43" s="237" t="s">
        <v>243</v>
      </c>
      <c r="C43" s="248">
        <f>9456250+18156000+7353600+3830000</f>
        <v>38795850</v>
      </c>
      <c r="D43" s="246"/>
    </row>
    <row r="44" spans="1:4" s="102" customFormat="1" ht="21" customHeight="1">
      <c r="A44" s="315"/>
      <c r="B44" s="237" t="s">
        <v>258</v>
      </c>
      <c r="C44" s="249">
        <f>9456250+3830000+306400+756500</f>
        <v>14349150</v>
      </c>
      <c r="D44" s="247"/>
    </row>
    <row r="45" spans="1:4" s="102" customFormat="1" ht="22.5" customHeight="1">
      <c r="A45" s="315"/>
      <c r="B45" s="271" t="s">
        <v>287</v>
      </c>
      <c r="C45" s="124">
        <f>C18-C41</f>
        <v>0</v>
      </c>
      <c r="D45" s="61"/>
    </row>
    <row r="46" spans="1:4" s="104" customFormat="1" ht="18.75" customHeight="1">
      <c r="A46" s="315">
        <v>3</v>
      </c>
      <c r="B46" s="236" t="s">
        <v>241</v>
      </c>
      <c r="C46" s="105">
        <f>SUM(C47:C49)</f>
        <v>445891000</v>
      </c>
      <c r="D46" s="106"/>
    </row>
    <row r="47" spans="1:4" s="102" customFormat="1" ht="18.75" customHeight="1">
      <c r="A47" s="315"/>
      <c r="B47" s="237" t="s">
        <v>242</v>
      </c>
      <c r="C47" s="248">
        <f>279940000+38080000+39690000</f>
        <v>357710000</v>
      </c>
      <c r="D47" s="246"/>
    </row>
    <row r="48" spans="1:4" s="56" customFormat="1" ht="18.75" customHeight="1">
      <c r="A48" s="315"/>
      <c r="B48" s="237" t="s">
        <v>243</v>
      </c>
      <c r="C48" s="248">
        <f>45490250+6998500+14401153</f>
        <v>66889903</v>
      </c>
      <c r="D48" s="246"/>
    </row>
    <row r="49" spans="1:4" s="62" customFormat="1" ht="18.75" customHeight="1">
      <c r="A49" s="315"/>
      <c r="B49" s="238" t="s">
        <v>244</v>
      </c>
      <c r="C49" s="249">
        <f>10560000+1931375+8799722</f>
        <v>21291097</v>
      </c>
      <c r="D49" s="247"/>
    </row>
    <row r="50" spans="1:5" s="62" customFormat="1" ht="18.75" customHeight="1">
      <c r="A50" s="315"/>
      <c r="B50" s="273" t="s">
        <v>287</v>
      </c>
      <c r="C50" s="124">
        <f>C16-C46</f>
        <v>0</v>
      </c>
      <c r="D50" s="61"/>
      <c r="E50" s="206"/>
    </row>
    <row r="51" spans="1:4" s="104" customFormat="1" ht="18.75" customHeight="1">
      <c r="A51" s="315">
        <v>4</v>
      </c>
      <c r="B51" s="236" t="s">
        <v>252</v>
      </c>
      <c r="C51" s="258">
        <f>C52+C53+C54</f>
        <v>663212000</v>
      </c>
      <c r="D51" s="256"/>
    </row>
    <row r="52" spans="1:6" s="62" customFormat="1" ht="18.75" customHeight="1">
      <c r="A52" s="315"/>
      <c r="B52" s="244" t="s">
        <v>253</v>
      </c>
      <c r="C52" s="248">
        <f>91536000+130106000+121036000+120072000+55922900</f>
        <v>518672900</v>
      </c>
      <c r="D52" s="246"/>
      <c r="F52" s="62">
        <v>11774000</v>
      </c>
    </row>
    <row r="53" spans="1:4" s="62" customFormat="1" ht="18.75" customHeight="1">
      <c r="A53" s="315"/>
      <c r="B53" s="237" t="s">
        <v>254</v>
      </c>
      <c r="C53" s="248">
        <f>13049280+3971520+1891200+2689200+18555480+5647320+2645300+5158335+18649365+18496380+2623600+5116020+1224000+8438010+2384655</f>
        <v>110539665</v>
      </c>
      <c r="D53" s="246"/>
    </row>
    <row r="54" spans="1:6" s="62" customFormat="1" ht="18.75" customHeight="1">
      <c r="A54" s="315"/>
      <c r="B54" s="237" t="s">
        <v>255</v>
      </c>
      <c r="C54" s="248">
        <f>5160000+7180000+2326031+5860000+937036+6160000+959036+1022290+2695000+1700042</f>
        <v>33999435</v>
      </c>
      <c r="D54" s="246"/>
      <c r="F54" s="206" t="e">
        <f>F52-#REF!</f>
        <v>#REF!</v>
      </c>
    </row>
    <row r="55" spans="1:4" s="62" customFormat="1" ht="18.75" customHeight="1">
      <c r="A55" s="315"/>
      <c r="B55" s="273" t="s">
        <v>287</v>
      </c>
      <c r="C55" s="126">
        <f>C21-C51</f>
        <v>0</v>
      </c>
      <c r="D55" s="257"/>
    </row>
    <row r="56" spans="1:4" s="56" customFormat="1" ht="18.75" customHeight="1">
      <c r="A56" s="312">
        <v>5</v>
      </c>
      <c r="B56" s="236" t="s">
        <v>296</v>
      </c>
      <c r="C56" s="254">
        <f>SUM(C57:C58)</f>
        <v>62190000</v>
      </c>
      <c r="D56" s="253"/>
    </row>
    <row r="57" spans="1:4" s="56" customFormat="1" ht="18.75" customHeight="1">
      <c r="A57" s="313"/>
      <c r="B57" s="237" t="s">
        <v>297</v>
      </c>
      <c r="C57" s="248">
        <v>36470000</v>
      </c>
      <c r="D57" s="246"/>
    </row>
    <row r="58" spans="1:4" s="56" customFormat="1" ht="18.75" customHeight="1">
      <c r="A58" s="314"/>
      <c r="B58" s="241" t="s">
        <v>298</v>
      </c>
      <c r="C58" s="248">
        <v>25720000</v>
      </c>
      <c r="D58" s="246"/>
    </row>
    <row r="59" spans="1:4" s="56" customFormat="1" ht="18.75" customHeight="1">
      <c r="A59" s="269"/>
      <c r="B59" s="273" t="s">
        <v>287</v>
      </c>
      <c r="C59" s="126">
        <f>C19-C56</f>
        <v>0</v>
      </c>
      <c r="D59" s="283"/>
    </row>
    <row r="60" spans="1:4" s="104" customFormat="1" ht="18.75" customHeight="1">
      <c r="A60" s="312">
        <v>6</v>
      </c>
      <c r="B60" s="236" t="s">
        <v>246</v>
      </c>
      <c r="C60" s="254">
        <f>C61+C62+C63+C64</f>
        <v>0</v>
      </c>
      <c r="D60" s="253"/>
    </row>
    <row r="61" spans="1:4" s="62" customFormat="1" ht="22.5" customHeight="1">
      <c r="A61" s="313"/>
      <c r="B61" s="237" t="s">
        <v>247</v>
      </c>
      <c r="C61" s="248"/>
      <c r="D61" s="246"/>
    </row>
    <row r="62" spans="1:4" s="62" customFormat="1" ht="33" customHeight="1">
      <c r="A62" s="313"/>
      <c r="B62" s="241" t="s">
        <v>248</v>
      </c>
      <c r="C62" s="248"/>
      <c r="D62" s="246"/>
    </row>
    <row r="63" spans="1:4" s="62" customFormat="1" ht="22.5" customHeight="1">
      <c r="A63" s="313"/>
      <c r="B63" s="237" t="s">
        <v>249</v>
      </c>
      <c r="C63" s="248"/>
      <c r="D63" s="246"/>
    </row>
    <row r="64" spans="1:4" s="62" customFormat="1" ht="22.5" customHeight="1">
      <c r="A64" s="314"/>
      <c r="B64" s="242" t="s">
        <v>250</v>
      </c>
      <c r="C64" s="249"/>
      <c r="D64" s="247"/>
    </row>
    <row r="65" spans="1:4" s="62" customFormat="1" ht="22.5" customHeight="1">
      <c r="A65" s="313">
        <v>7</v>
      </c>
      <c r="B65" s="239" t="s">
        <v>239</v>
      </c>
      <c r="C65" s="254">
        <f>C66+C67+C68</f>
        <v>39240000</v>
      </c>
      <c r="D65" s="253"/>
    </row>
    <row r="66" spans="1:4" s="62" customFormat="1" ht="18.75" customHeight="1">
      <c r="A66" s="313"/>
      <c r="B66" s="237" t="s">
        <v>251</v>
      </c>
      <c r="C66" s="248">
        <f>19000000+8300000</f>
        <v>27300000</v>
      </c>
      <c r="D66" s="246"/>
    </row>
    <row r="67" spans="1:4" s="104" customFormat="1" ht="18.75" customHeight="1">
      <c r="A67" s="313"/>
      <c r="B67" s="243" t="s">
        <v>260</v>
      </c>
      <c r="C67" s="252">
        <f>7500000+3000000</f>
        <v>10500000</v>
      </c>
      <c r="D67" s="250"/>
    </row>
    <row r="68" spans="1:4" s="56" customFormat="1" ht="18.75" customHeight="1">
      <c r="A68" s="313"/>
      <c r="B68" s="412" t="s">
        <v>322</v>
      </c>
      <c r="C68" s="410">
        <v>1440000</v>
      </c>
      <c r="D68" s="411"/>
    </row>
    <row r="69" spans="1:4" s="62" customFormat="1" ht="18.75" customHeight="1">
      <c r="A69" s="314"/>
      <c r="B69" s="273" t="s">
        <v>287</v>
      </c>
      <c r="C69" s="114">
        <f>C20-C65</f>
        <v>15325000</v>
      </c>
      <c r="D69" s="255"/>
    </row>
    <row r="70" spans="1:4" s="169" customFormat="1" ht="21" customHeight="1">
      <c r="A70" s="294">
        <v>8</v>
      </c>
      <c r="B70" s="274" t="s">
        <v>289</v>
      </c>
      <c r="C70" s="165">
        <f>SUM(C71:C74)</f>
        <v>28052000</v>
      </c>
      <c r="D70" s="166"/>
    </row>
    <row r="71" spans="1:6" s="108" customFormat="1" ht="34.5" customHeight="1">
      <c r="A71" s="289"/>
      <c r="B71" s="275" t="s">
        <v>290</v>
      </c>
      <c r="C71" s="168">
        <f>6550000+2950000+450000+800000+6050000+500000</f>
        <v>17300000</v>
      </c>
      <c r="D71" s="67"/>
      <c r="F71" s="207"/>
    </row>
    <row r="72" spans="1:4" s="108" customFormat="1" ht="20.25" customHeight="1">
      <c r="A72" s="289"/>
      <c r="B72" s="266" t="s">
        <v>291</v>
      </c>
      <c r="C72" s="168">
        <v>1272000</v>
      </c>
      <c r="D72" s="67"/>
    </row>
    <row r="73" spans="1:4" s="108" customFormat="1" ht="20.25" customHeight="1">
      <c r="A73" s="290"/>
      <c r="B73" s="266" t="s">
        <v>301</v>
      </c>
      <c r="C73" s="284">
        <f>1680000+4800000</f>
        <v>6480000</v>
      </c>
      <c r="D73" s="285"/>
    </row>
    <row r="74" spans="1:4" s="108" customFormat="1" ht="20.25" customHeight="1">
      <c r="A74" s="290"/>
      <c r="B74" s="266" t="s">
        <v>302</v>
      </c>
      <c r="C74" s="284">
        <v>3000000</v>
      </c>
      <c r="D74" s="285"/>
    </row>
    <row r="75" spans="1:4" s="62" customFormat="1" ht="21" customHeight="1">
      <c r="A75" s="291"/>
      <c r="B75" s="273" t="s">
        <v>287</v>
      </c>
      <c r="C75" s="114">
        <f>C22-C70</f>
        <v>2414620</v>
      </c>
      <c r="D75" s="115"/>
    </row>
    <row r="76" spans="1:4" ht="13.5" customHeight="1">
      <c r="A76" s="292"/>
      <c r="B76" s="292"/>
      <c r="C76" s="292"/>
      <c r="D76" s="292"/>
    </row>
    <row r="77" spans="3:6" ht="17.25" customHeight="1">
      <c r="C77" s="287" t="s">
        <v>292</v>
      </c>
      <c r="D77" s="287"/>
      <c r="F77" s="208"/>
    </row>
    <row r="78" spans="2:4" ht="18.75" customHeight="1">
      <c r="B78" s="147"/>
      <c r="C78" s="286" t="s">
        <v>293</v>
      </c>
      <c r="D78" s="286"/>
    </row>
    <row r="79" ht="21" customHeight="1"/>
    <row r="80" ht="23.25" customHeight="1"/>
    <row r="81" spans="2:4" s="148" customFormat="1" ht="28.5" customHeight="1">
      <c r="B81" s="226"/>
      <c r="C81" s="306" t="s">
        <v>234</v>
      </c>
      <c r="D81" s="306"/>
    </row>
    <row r="82" spans="3:4" ht="21" customHeight="1">
      <c r="C82" s="293"/>
      <c r="D82" s="293"/>
    </row>
  </sheetData>
  <sheetProtection/>
  <mergeCells count="21">
    <mergeCell ref="A16:A18"/>
    <mergeCell ref="A60:A64"/>
    <mergeCell ref="A65:A69"/>
    <mergeCell ref="C81:D81"/>
    <mergeCell ref="A35:A40"/>
    <mergeCell ref="A41:A45"/>
    <mergeCell ref="A46:A50"/>
    <mergeCell ref="A51:A55"/>
    <mergeCell ref="A56:A58"/>
    <mergeCell ref="C82:D82"/>
    <mergeCell ref="A70:A75"/>
    <mergeCell ref="A76:D76"/>
    <mergeCell ref="C78:D78"/>
    <mergeCell ref="C77:D77"/>
    <mergeCell ref="B8:D8"/>
    <mergeCell ref="A2:D2"/>
    <mergeCell ref="A3:D3"/>
    <mergeCell ref="A4:D4"/>
    <mergeCell ref="A5:D5"/>
    <mergeCell ref="A6:D6"/>
    <mergeCell ref="A7:D7"/>
  </mergeCells>
  <printOptions horizontalCentered="1"/>
  <pageMargins left="0.36" right="0.2" top="0.37" bottom="0.23" header="0.4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54" sqref="E54"/>
    </sheetView>
  </sheetViews>
  <sheetFormatPr defaultColWidth="8.796875" defaultRowHeight="15"/>
  <cols>
    <col min="1" max="1" width="4" style="0" customWidth="1"/>
    <col min="2" max="2" width="48.59765625" style="0" customWidth="1"/>
    <col min="3" max="3" width="23.09765625" style="0" customWidth="1"/>
    <col min="4" max="4" width="16.5" style="0" customWidth="1"/>
    <col min="5" max="5" width="14.69921875" style="0" bestFit="1" customWidth="1"/>
    <col min="6" max="6" width="13.09765625" style="0" customWidth="1"/>
    <col min="7" max="7" width="11.59765625" style="0" bestFit="1" customWidth="1"/>
  </cols>
  <sheetData>
    <row r="1" ht="18.75" customHeight="1">
      <c r="D1" s="70" t="s">
        <v>72</v>
      </c>
    </row>
    <row r="2" spans="1:4" ht="22.5" customHeight="1">
      <c r="A2" s="317" t="s">
        <v>235</v>
      </c>
      <c r="B2" s="317"/>
      <c r="C2" s="317"/>
      <c r="D2" s="317"/>
    </row>
    <row r="3" spans="1:4" ht="18.75">
      <c r="A3" s="318" t="s">
        <v>70</v>
      </c>
      <c r="B3" s="318"/>
      <c r="C3" s="318"/>
      <c r="D3" s="318"/>
    </row>
    <row r="4" spans="1:4" ht="12.75" customHeight="1">
      <c r="A4" s="307"/>
      <c r="B4" s="307"/>
      <c r="C4" s="307"/>
      <c r="D4" s="307"/>
    </row>
    <row r="5" spans="1:4" ht="23.25" customHeight="1">
      <c r="A5" s="319" t="s">
        <v>0</v>
      </c>
      <c r="B5" s="319"/>
      <c r="C5" s="319"/>
      <c r="D5" s="319"/>
    </row>
    <row r="6" spans="1:4" ht="20.25" customHeight="1">
      <c r="A6" s="320" t="s">
        <v>199</v>
      </c>
      <c r="B6" s="320"/>
      <c r="C6" s="320"/>
      <c r="D6" s="320"/>
    </row>
    <row r="7" spans="1:4" ht="18.75" customHeight="1">
      <c r="A7" s="321" t="s">
        <v>304</v>
      </c>
      <c r="B7" s="321"/>
      <c r="C7" s="321"/>
      <c r="D7" s="321"/>
    </row>
    <row r="8" spans="2:4" ht="30" customHeight="1">
      <c r="B8" s="316" t="s">
        <v>233</v>
      </c>
      <c r="C8" s="316"/>
      <c r="D8" s="316"/>
    </row>
    <row r="9" spans="1:4" ht="6" customHeight="1">
      <c r="A9" s="327"/>
      <c r="B9" s="327"/>
      <c r="C9" s="327"/>
      <c r="D9" s="327"/>
    </row>
    <row r="10" ht="14.25" customHeight="1">
      <c r="D10" s="10" t="s">
        <v>189</v>
      </c>
    </row>
    <row r="11" spans="1:4" s="12" customFormat="1" ht="21.75" customHeight="1">
      <c r="A11" s="11" t="s">
        <v>2</v>
      </c>
      <c r="B11" s="11" t="s">
        <v>3</v>
      </c>
      <c r="C11" s="11" t="s">
        <v>49</v>
      </c>
      <c r="D11" s="11" t="s">
        <v>4</v>
      </c>
    </row>
    <row r="12" spans="1:4" s="6" customFormat="1" ht="20.25" customHeight="1">
      <c r="A12" s="9" t="s">
        <v>5</v>
      </c>
      <c r="B12" s="5" t="s">
        <v>46</v>
      </c>
      <c r="C12" s="5"/>
      <c r="D12" s="5"/>
    </row>
    <row r="13" spans="1:6" s="19" customFormat="1" ht="21" customHeight="1">
      <c r="A13" s="331" t="s">
        <v>213</v>
      </c>
      <c r="B13" s="333" t="s">
        <v>305</v>
      </c>
      <c r="C13" s="53" t="s">
        <v>272</v>
      </c>
      <c r="D13" s="198" t="s">
        <v>186</v>
      </c>
      <c r="F13" s="200"/>
    </row>
    <row r="14" spans="1:4" s="19" customFormat="1" ht="21" customHeight="1">
      <c r="A14" s="332"/>
      <c r="B14" s="334"/>
      <c r="C14" s="50" t="s">
        <v>271</v>
      </c>
      <c r="D14" s="199" t="s">
        <v>176</v>
      </c>
    </row>
    <row r="15" spans="1:4" s="19" customFormat="1" ht="21" customHeight="1">
      <c r="A15" s="332"/>
      <c r="B15" s="334"/>
      <c r="C15" s="50" t="s">
        <v>270</v>
      </c>
      <c r="D15" s="199" t="s">
        <v>176</v>
      </c>
    </row>
    <row r="16" spans="1:4" s="19" customFormat="1" ht="21" customHeight="1">
      <c r="A16" s="332"/>
      <c r="B16" s="335"/>
      <c r="C16" s="50" t="s">
        <v>269</v>
      </c>
      <c r="D16" s="199" t="s">
        <v>176</v>
      </c>
    </row>
    <row r="17" spans="1:4" s="19" customFormat="1" ht="21" customHeight="1">
      <c r="A17" s="202" t="s">
        <v>214</v>
      </c>
      <c r="B17" s="17" t="s">
        <v>95</v>
      </c>
      <c r="C17" s="50" t="s">
        <v>198</v>
      </c>
      <c r="D17" s="160" t="s">
        <v>177</v>
      </c>
    </row>
    <row r="18" spans="1:4" s="19" customFormat="1" ht="38.25" customHeight="1">
      <c r="A18" s="152">
        <v>3</v>
      </c>
      <c r="B18" s="97" t="s">
        <v>108</v>
      </c>
      <c r="C18" s="25"/>
      <c r="D18" s="161" t="s">
        <v>190</v>
      </c>
    </row>
    <row r="19" spans="1:4" s="19" customFormat="1" ht="21" customHeight="1">
      <c r="A19" s="16">
        <v>4</v>
      </c>
      <c r="B19" s="17" t="s">
        <v>90</v>
      </c>
      <c r="C19" s="25" t="s">
        <v>306</v>
      </c>
      <c r="D19" s="160"/>
    </row>
    <row r="20" spans="1:4" s="19" customFormat="1" ht="21" customHeight="1">
      <c r="A20" s="16">
        <v>5</v>
      </c>
      <c r="B20" s="17" t="s">
        <v>192</v>
      </c>
      <c r="C20" s="25" t="s">
        <v>307</v>
      </c>
      <c r="D20" s="160"/>
    </row>
    <row r="21" spans="1:4" s="19" customFormat="1" ht="21" customHeight="1">
      <c r="A21" s="323">
        <v>6</v>
      </c>
      <c r="B21" s="17" t="s">
        <v>106</v>
      </c>
      <c r="C21" s="25" t="s">
        <v>308</v>
      </c>
      <c r="D21" s="325"/>
    </row>
    <row r="22" spans="1:4" s="19" customFormat="1" ht="21" customHeight="1">
      <c r="A22" s="324"/>
      <c r="B22" s="17" t="s">
        <v>107</v>
      </c>
      <c r="C22" s="25" t="s">
        <v>309</v>
      </c>
      <c r="D22" s="330"/>
    </row>
    <row r="23" spans="1:4" s="20" customFormat="1" ht="30" customHeight="1">
      <c r="A23" s="127">
        <v>7</v>
      </c>
      <c r="B23" s="295" t="s">
        <v>310</v>
      </c>
      <c r="C23" s="201"/>
      <c r="D23" s="296" t="s">
        <v>311</v>
      </c>
    </row>
    <row r="24" spans="1:5" s="20" customFormat="1" ht="54" customHeight="1">
      <c r="A24" s="174">
        <v>8</v>
      </c>
      <c r="B24" s="173" t="s">
        <v>200</v>
      </c>
      <c r="C24" s="297" t="s">
        <v>312</v>
      </c>
      <c r="D24" s="299" t="s">
        <v>315</v>
      </c>
      <c r="E24" s="172"/>
    </row>
    <row r="25" spans="1:4" s="171" customFormat="1" ht="28.5" customHeight="1">
      <c r="A25" s="174">
        <v>9</v>
      </c>
      <c r="B25" s="298" t="s">
        <v>313</v>
      </c>
      <c r="C25" s="299" t="s">
        <v>314</v>
      </c>
      <c r="D25" s="299" t="s">
        <v>315</v>
      </c>
    </row>
    <row r="26" spans="1:4" s="171" customFormat="1" ht="28.5" customHeight="1">
      <c r="A26" s="174">
        <v>10</v>
      </c>
      <c r="B26" s="298" t="s">
        <v>239</v>
      </c>
      <c r="C26" s="299" t="s">
        <v>314</v>
      </c>
      <c r="D26" s="299" t="s">
        <v>315</v>
      </c>
    </row>
    <row r="27" spans="1:4" s="6" customFormat="1" ht="21" customHeight="1">
      <c r="A27" s="9" t="s">
        <v>7</v>
      </c>
      <c r="B27" s="5" t="s">
        <v>8</v>
      </c>
      <c r="C27" s="7"/>
      <c r="D27" s="5"/>
    </row>
    <row r="28" spans="1:5" s="23" customFormat="1" ht="21" customHeight="1">
      <c r="A28" s="24">
        <v>1</v>
      </c>
      <c r="B28" s="22" t="s">
        <v>112</v>
      </c>
      <c r="C28" s="87" t="s">
        <v>47</v>
      </c>
      <c r="D28" s="22"/>
      <c r="E28" s="325"/>
    </row>
    <row r="29" spans="1:5" s="23" customFormat="1" ht="21" customHeight="1">
      <c r="A29" s="24">
        <v>2</v>
      </c>
      <c r="B29" s="22" t="s">
        <v>113</v>
      </c>
      <c r="C29" s="87" t="s">
        <v>47</v>
      </c>
      <c r="D29" s="22"/>
      <c r="E29" s="326"/>
    </row>
    <row r="30" spans="1:4" s="96" customFormat="1" ht="45" customHeight="1">
      <c r="A30" s="155">
        <v>3</v>
      </c>
      <c r="B30" s="157" t="s">
        <v>111</v>
      </c>
      <c r="C30" s="158" t="s">
        <v>188</v>
      </c>
      <c r="D30" s="159"/>
    </row>
    <row r="31" spans="1:4" s="96" customFormat="1" ht="21" customHeight="1">
      <c r="A31" s="328">
        <v>4</v>
      </c>
      <c r="B31" s="35" t="s">
        <v>89</v>
      </c>
      <c r="C31" s="203"/>
      <c r="D31" s="49"/>
    </row>
    <row r="32" spans="1:4" s="39" customFormat="1" ht="21" customHeight="1">
      <c r="A32" s="329"/>
      <c r="B32" s="33" t="s">
        <v>187</v>
      </c>
      <c r="C32" s="204" t="s">
        <v>178</v>
      </c>
      <c r="D32" s="33"/>
    </row>
    <row r="33" spans="1:4" s="39" customFormat="1" ht="21" customHeight="1">
      <c r="A33" s="329"/>
      <c r="B33" s="33" t="s">
        <v>267</v>
      </c>
      <c r="C33" s="204" t="s">
        <v>91</v>
      </c>
      <c r="D33" s="33"/>
    </row>
    <row r="34" spans="1:4" s="39" customFormat="1" ht="21" customHeight="1">
      <c r="A34" s="329"/>
      <c r="B34" s="33" t="s">
        <v>92</v>
      </c>
      <c r="C34" s="204" t="s">
        <v>268</v>
      </c>
      <c r="D34" s="33"/>
    </row>
    <row r="35" spans="1:4" s="39" customFormat="1" ht="21" customHeight="1">
      <c r="A35" s="329"/>
      <c r="B35" s="33" t="s">
        <v>93</v>
      </c>
      <c r="C35" s="204" t="s">
        <v>91</v>
      </c>
      <c r="D35" s="33"/>
    </row>
    <row r="36" spans="1:4" s="39" customFormat="1" ht="21" customHeight="1">
      <c r="A36" s="329"/>
      <c r="B36" s="266" t="s">
        <v>263</v>
      </c>
      <c r="C36" s="265" t="s">
        <v>264</v>
      </c>
      <c r="D36" s="33"/>
    </row>
    <row r="37" spans="1:4" s="39" customFormat="1" ht="21" customHeight="1">
      <c r="A37" s="329"/>
      <c r="B37" s="33" t="s">
        <v>191</v>
      </c>
      <c r="C37" s="204" t="s">
        <v>91</v>
      </c>
      <c r="D37" s="33"/>
    </row>
    <row r="38" spans="1:4" s="96" customFormat="1" ht="21" customHeight="1">
      <c r="A38" s="328">
        <v>5</v>
      </c>
      <c r="B38" s="35" t="s">
        <v>193</v>
      </c>
      <c r="C38" s="203"/>
      <c r="D38" s="49"/>
    </row>
    <row r="39" spans="1:4" s="39" customFormat="1" ht="21" customHeight="1">
      <c r="A39" s="329"/>
      <c r="B39" s="33" t="s">
        <v>183</v>
      </c>
      <c r="C39" s="204" t="s">
        <v>184</v>
      </c>
      <c r="D39" s="33"/>
    </row>
    <row r="40" spans="1:4" s="39" customFormat="1" ht="21" customHeight="1">
      <c r="A40" s="329"/>
      <c r="B40" s="33" t="s">
        <v>266</v>
      </c>
      <c r="C40" s="204" t="s">
        <v>185</v>
      </c>
      <c r="D40" s="33"/>
    </row>
    <row r="41" spans="1:4" s="39" customFormat="1" ht="21" customHeight="1">
      <c r="A41" s="329"/>
      <c r="B41" s="33" t="s">
        <v>92</v>
      </c>
      <c r="C41" s="265" t="s">
        <v>261</v>
      </c>
      <c r="D41" s="33"/>
    </row>
    <row r="42" spans="1:4" s="39" customFormat="1" ht="21" customHeight="1">
      <c r="A42" s="329"/>
      <c r="B42" s="33" t="s">
        <v>93</v>
      </c>
      <c r="C42" s="265" t="s">
        <v>262</v>
      </c>
      <c r="D42" s="33"/>
    </row>
    <row r="43" spans="1:4" s="39" customFormat="1" ht="21" customHeight="1">
      <c r="A43" s="338"/>
      <c r="B43" s="266" t="s">
        <v>263</v>
      </c>
      <c r="C43" s="265" t="s">
        <v>265</v>
      </c>
      <c r="D43" s="33"/>
    </row>
    <row r="44" spans="1:4" s="39" customFormat="1" ht="21" customHeight="1">
      <c r="A44" s="339"/>
      <c r="B44" s="33" t="s">
        <v>191</v>
      </c>
      <c r="C44" s="265" t="s">
        <v>262</v>
      </c>
      <c r="D44" s="33"/>
    </row>
    <row r="45" spans="1:4" s="96" customFormat="1" ht="21" customHeight="1">
      <c r="A45" s="340">
        <v>6</v>
      </c>
      <c r="B45" s="35" t="s">
        <v>114</v>
      </c>
      <c r="C45" s="31"/>
      <c r="D45" s="49"/>
    </row>
    <row r="46" spans="1:4" s="39" customFormat="1" ht="21" customHeight="1">
      <c r="A46" s="340"/>
      <c r="B46" s="33" t="s">
        <v>109</v>
      </c>
      <c r="C46" s="300" t="s">
        <v>316</v>
      </c>
      <c r="D46" s="33"/>
    </row>
    <row r="47" spans="1:4" s="39" customFormat="1" ht="21" customHeight="1">
      <c r="A47" s="340"/>
      <c r="B47" s="33" t="s">
        <v>110</v>
      </c>
      <c r="C47" s="300" t="s">
        <v>317</v>
      </c>
      <c r="D47" s="33"/>
    </row>
    <row r="48" spans="1:4" s="39" customFormat="1" ht="21" customHeight="1">
      <c r="A48" s="340"/>
      <c r="B48" s="71" t="s">
        <v>202</v>
      </c>
      <c r="C48" s="301" t="s">
        <v>318</v>
      </c>
      <c r="D48" s="33"/>
    </row>
    <row r="49" spans="1:4" s="90" customFormat="1" ht="25.5" customHeight="1">
      <c r="A49" s="341"/>
      <c r="B49" s="176" t="s">
        <v>201</v>
      </c>
      <c r="C49" s="175"/>
      <c r="D49" s="43"/>
    </row>
    <row r="50" spans="1:4" s="156" customFormat="1" ht="57" customHeight="1">
      <c r="A50" s="24">
        <v>7</v>
      </c>
      <c r="B50" s="302" t="s">
        <v>319</v>
      </c>
      <c r="C50" s="303" t="s">
        <v>320</v>
      </c>
      <c r="D50" s="47"/>
    </row>
    <row r="51" spans="2:4" ht="21" customHeight="1">
      <c r="B51" s="337" t="s">
        <v>321</v>
      </c>
      <c r="C51" s="337"/>
      <c r="D51" s="337"/>
    </row>
    <row r="52" spans="2:4" ht="21" customHeight="1">
      <c r="B52" s="147" t="s">
        <v>163</v>
      </c>
      <c r="C52" s="336" t="s">
        <v>86</v>
      </c>
      <c r="D52" s="336"/>
    </row>
    <row r="53" ht="21" customHeight="1"/>
    <row r="54" ht="23.25" customHeight="1"/>
    <row r="55" spans="2:4" s="148" customFormat="1" ht="28.5" customHeight="1">
      <c r="B55" s="149" t="s">
        <v>273</v>
      </c>
      <c r="C55" s="322" t="s">
        <v>236</v>
      </c>
      <c r="D55" s="322"/>
    </row>
    <row r="56" ht="21" customHeight="1"/>
    <row r="57" spans="3:4" ht="21" customHeight="1">
      <c r="C57" s="293"/>
      <c r="D57" s="293"/>
    </row>
  </sheetData>
  <sheetProtection/>
  <mergeCells count="20">
    <mergeCell ref="C52:D52"/>
    <mergeCell ref="B51:D51"/>
    <mergeCell ref="A38:A44"/>
    <mergeCell ref="A45:A49"/>
    <mergeCell ref="E28:E29"/>
    <mergeCell ref="A9:D9"/>
    <mergeCell ref="A31:A37"/>
    <mergeCell ref="D21:D22"/>
    <mergeCell ref="A13:A16"/>
    <mergeCell ref="B13:B16"/>
    <mergeCell ref="B8:D8"/>
    <mergeCell ref="C57:D57"/>
    <mergeCell ref="A2:D2"/>
    <mergeCell ref="A3:D3"/>
    <mergeCell ref="A4:D4"/>
    <mergeCell ref="A5:D5"/>
    <mergeCell ref="A6:D6"/>
    <mergeCell ref="A7:D7"/>
    <mergeCell ref="C55:D55"/>
    <mergeCell ref="A21:A22"/>
  </mergeCells>
  <printOptions horizontalCentered="1"/>
  <pageMargins left="0.31" right="0.2" top="0.58" bottom="0.48" header="0.54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J72" sqref="J72"/>
    </sheetView>
  </sheetViews>
  <sheetFormatPr defaultColWidth="8.796875" defaultRowHeight="15"/>
  <cols>
    <col min="1" max="1" width="3.09765625" style="0" customWidth="1"/>
    <col min="2" max="2" width="53.8984375" style="0" customWidth="1"/>
    <col min="3" max="3" width="15.19921875" style="0" customWidth="1"/>
    <col min="4" max="4" width="16.59765625" style="0" customWidth="1"/>
    <col min="6" max="6" width="17.5" style="0" hidden="1" customWidth="1"/>
  </cols>
  <sheetData>
    <row r="1" ht="13.5" customHeight="1">
      <c r="D1" s="2" t="s">
        <v>10</v>
      </c>
    </row>
    <row r="2" spans="1:4" ht="19.5" customHeight="1">
      <c r="A2" s="305" t="s">
        <v>274</v>
      </c>
      <c r="B2" s="305"/>
      <c r="C2" s="305"/>
      <c r="D2" s="305"/>
    </row>
    <row r="3" spans="1:4" ht="18.75">
      <c r="A3" s="306" t="s">
        <v>275</v>
      </c>
      <c r="B3" s="306"/>
      <c r="C3" s="306"/>
      <c r="D3" s="306"/>
    </row>
    <row r="4" spans="1:4" ht="81" customHeight="1">
      <c r="A4" s="308" t="s">
        <v>303</v>
      </c>
      <c r="B4" s="308"/>
      <c r="C4" s="308"/>
      <c r="D4" s="308"/>
    </row>
    <row r="5" ht="13.5" customHeight="1">
      <c r="D5" s="267" t="s">
        <v>280</v>
      </c>
    </row>
    <row r="6" spans="1:4" s="4" customFormat="1" ht="21" customHeight="1">
      <c r="A6" s="268" t="s">
        <v>2</v>
      </c>
      <c r="B6" s="268" t="s">
        <v>281</v>
      </c>
      <c r="C6" s="268" t="s">
        <v>282</v>
      </c>
      <c r="D6" s="268" t="s">
        <v>283</v>
      </c>
    </row>
    <row r="7" spans="1:4" s="6" customFormat="1" ht="19.5" customHeight="1">
      <c r="A7" s="9" t="s">
        <v>5</v>
      </c>
      <c r="B7" s="5" t="s">
        <v>223</v>
      </c>
      <c r="C7" s="55">
        <f>C8</f>
        <v>1639399620</v>
      </c>
      <c r="D7" s="69"/>
    </row>
    <row r="8" spans="1:4" s="62" customFormat="1" ht="18.75" customHeight="1">
      <c r="A8" s="9"/>
      <c r="B8" s="213" t="s">
        <v>224</v>
      </c>
      <c r="C8" s="55">
        <f>C9+C10+C11+C12+C13+C14+C15</f>
        <v>1639399620</v>
      </c>
      <c r="D8" s="214"/>
    </row>
    <row r="9" spans="1:4" s="58" customFormat="1" ht="18.75" customHeight="1">
      <c r="A9" s="288">
        <v>1</v>
      </c>
      <c r="B9" s="227" t="s">
        <v>259</v>
      </c>
      <c r="C9" s="228">
        <f>381286000+64605000</f>
        <v>445891000</v>
      </c>
      <c r="D9" s="60"/>
    </row>
    <row r="10" spans="1:4" s="58" customFormat="1" ht="18.75" customHeight="1">
      <c r="A10" s="310"/>
      <c r="B10" s="229" t="s">
        <v>237</v>
      </c>
      <c r="C10" s="230">
        <f>83750000+33600000</f>
        <v>117350000</v>
      </c>
      <c r="D10" s="139"/>
    </row>
    <row r="11" spans="1:6" s="58" customFormat="1" ht="18.75" customHeight="1">
      <c r="A11" s="311"/>
      <c r="B11" s="229" t="s">
        <v>238</v>
      </c>
      <c r="C11" s="230">
        <f>189125000+76600000</f>
        <v>265725000</v>
      </c>
      <c r="D11" s="61"/>
      <c r="F11" s="205"/>
    </row>
    <row r="12" spans="1:4" s="6" customFormat="1" ht="18.75" customHeight="1">
      <c r="A12" s="231">
        <v>2</v>
      </c>
      <c r="B12" s="229" t="s">
        <v>296</v>
      </c>
      <c r="C12" s="230">
        <f>62190000</f>
        <v>62190000</v>
      </c>
      <c r="D12" s="167"/>
    </row>
    <row r="13" spans="1:4" s="111" customFormat="1" ht="18.75" customHeight="1">
      <c r="A13" s="232">
        <v>3</v>
      </c>
      <c r="B13" s="229" t="s">
        <v>239</v>
      </c>
      <c r="C13" s="230">
        <f>43365000+1820000+1820000+2170000+2730000+2660000</f>
        <v>54565000</v>
      </c>
      <c r="D13" s="413"/>
    </row>
    <row r="14" spans="1:4" s="140" customFormat="1" ht="18.75" customHeight="1">
      <c r="A14" s="233">
        <v>4</v>
      </c>
      <c r="B14" s="234" t="s">
        <v>240</v>
      </c>
      <c r="C14" s="235">
        <f>116752000+165962000+155047000+153804000+71647000</f>
        <v>663212000</v>
      </c>
      <c r="D14" s="76"/>
    </row>
    <row r="15" spans="1:4" s="119" customFormat="1" ht="18.75" customHeight="1">
      <c r="A15" s="259">
        <v>5</v>
      </c>
      <c r="B15" s="260" t="s">
        <v>300</v>
      </c>
      <c r="C15" s="263">
        <v>30466620</v>
      </c>
      <c r="D15" s="261"/>
    </row>
    <row r="16" spans="1:4" s="104" customFormat="1" ht="18.75" customHeight="1">
      <c r="A16" s="259">
        <v>6</v>
      </c>
      <c r="B16" s="260" t="s">
        <v>299</v>
      </c>
      <c r="C16" s="263">
        <f>91523250+333426240+2112075</f>
        <v>427061565</v>
      </c>
      <c r="D16" s="261"/>
    </row>
    <row r="17" spans="1:4" s="62" customFormat="1" ht="18.75" customHeight="1">
      <c r="A17" s="9" t="s">
        <v>7</v>
      </c>
      <c r="B17" s="213" t="s">
        <v>285</v>
      </c>
      <c r="C17" s="8">
        <f>C18++C27</f>
        <v>6772154000</v>
      </c>
      <c r="D17" s="170"/>
    </row>
    <row r="18" spans="1:4" s="104" customFormat="1" ht="18.75" customHeight="1">
      <c r="A18" s="209" t="s">
        <v>226</v>
      </c>
      <c r="B18" s="213" t="s">
        <v>227</v>
      </c>
      <c r="C18" s="217">
        <f>SUM(C19:C26)</f>
        <v>5150494000</v>
      </c>
      <c r="D18" s="218"/>
    </row>
    <row r="19" spans="1:4" s="102" customFormat="1" ht="18.75" customHeight="1">
      <c r="A19" s="215" t="s">
        <v>213</v>
      </c>
      <c r="B19" s="222" t="s">
        <v>218</v>
      </c>
      <c r="C19" s="224">
        <f>3377380027+149280000</f>
        <v>3526660027</v>
      </c>
      <c r="D19" s="220"/>
    </row>
    <row r="20" spans="1:4" s="56" customFormat="1" ht="18.75" customHeight="1">
      <c r="A20" s="216" t="s">
        <v>214</v>
      </c>
      <c r="B20" s="212" t="s">
        <v>219</v>
      </c>
      <c r="C20" s="225">
        <v>634036070</v>
      </c>
      <c r="D20" s="221"/>
    </row>
    <row r="21" spans="1:4" s="62" customFormat="1" ht="18.75" customHeight="1">
      <c r="A21" s="216" t="s">
        <v>225</v>
      </c>
      <c r="B21" s="212" t="s">
        <v>220</v>
      </c>
      <c r="C21" s="225">
        <v>267343936</v>
      </c>
      <c r="D21" s="221"/>
    </row>
    <row r="22" spans="1:6" s="62" customFormat="1" ht="18.75" customHeight="1">
      <c r="A22" s="216" t="s">
        <v>228</v>
      </c>
      <c r="B22" s="212" t="s">
        <v>221</v>
      </c>
      <c r="C22" s="225">
        <v>116162284</v>
      </c>
      <c r="D22" s="221"/>
      <c r="F22" s="125">
        <v>486874000</v>
      </c>
    </row>
    <row r="23" spans="1:4" s="62" customFormat="1" ht="18.75" customHeight="1">
      <c r="A23" s="216" t="s">
        <v>229</v>
      </c>
      <c r="B23" s="279" t="s">
        <v>294</v>
      </c>
      <c r="C23" s="279">
        <v>45289000</v>
      </c>
      <c r="D23" s="221"/>
    </row>
    <row r="24" spans="1:4" s="62" customFormat="1" ht="18.75" customHeight="1">
      <c r="A24" s="216" t="s">
        <v>230</v>
      </c>
      <c r="B24" s="212" t="s">
        <v>222</v>
      </c>
      <c r="C24" s="225">
        <v>300000000</v>
      </c>
      <c r="D24" s="221"/>
    </row>
    <row r="25" spans="1:4" s="104" customFormat="1" ht="18.75" customHeight="1">
      <c r="A25" s="216" t="s">
        <v>231</v>
      </c>
      <c r="B25" s="212" t="s">
        <v>256</v>
      </c>
      <c r="C25" s="225">
        <v>122847720</v>
      </c>
      <c r="D25" s="221"/>
    </row>
    <row r="26" spans="1:6" s="62" customFormat="1" ht="18.75" customHeight="1">
      <c r="A26" s="280">
        <v>8</v>
      </c>
      <c r="B26" s="223" t="s">
        <v>295</v>
      </c>
      <c r="C26" s="281">
        <v>138154963</v>
      </c>
      <c r="D26" s="282"/>
      <c r="F26" s="62">
        <v>11774000</v>
      </c>
    </row>
    <row r="27" spans="1:4" s="62" customFormat="1" ht="35.25" customHeight="1">
      <c r="A27" s="277" t="s">
        <v>217</v>
      </c>
      <c r="B27" s="219" t="s">
        <v>232</v>
      </c>
      <c r="C27" s="278">
        <f>C28+C34+C39+C44+C53+C58+C63+C49</f>
        <v>1621660000</v>
      </c>
      <c r="D27" s="276"/>
    </row>
    <row r="28" spans="1:6" s="62" customFormat="1" ht="18.75" customHeight="1">
      <c r="A28" s="315">
        <v>1</v>
      </c>
      <c r="B28" s="270" t="s">
        <v>286</v>
      </c>
      <c r="C28" s="105">
        <f>C29+C30+C31+C32</f>
        <v>117350000</v>
      </c>
      <c r="D28" s="106"/>
      <c r="F28" s="206">
        <f>F26-C22</f>
        <v>-104388284</v>
      </c>
    </row>
    <row r="29" spans="1:4" s="62" customFormat="1" ht="18.75" customHeight="1">
      <c r="A29" s="315"/>
      <c r="B29" s="237" t="s">
        <v>245</v>
      </c>
      <c r="C29" s="248">
        <f>62812500+25200000</f>
        <v>88012500</v>
      </c>
      <c r="D29" s="246"/>
    </row>
    <row r="30" spans="1:4" s="104" customFormat="1" ht="18.75" customHeight="1">
      <c r="A30" s="315"/>
      <c r="B30" s="237" t="s">
        <v>243</v>
      </c>
      <c r="C30" s="248">
        <f>10050000+5234375+4032000+2100000</f>
        <v>21416375</v>
      </c>
      <c r="D30" s="246"/>
    </row>
    <row r="31" spans="1:4" s="62" customFormat="1" ht="22.5" customHeight="1">
      <c r="A31" s="315"/>
      <c r="B31" s="237" t="s">
        <v>257</v>
      </c>
      <c r="C31" s="251">
        <f>418750+168000</f>
        <v>586750</v>
      </c>
      <c r="D31" s="240"/>
    </row>
    <row r="32" spans="1:4" s="62" customFormat="1" ht="22.5" customHeight="1">
      <c r="A32" s="315"/>
      <c r="B32" s="237" t="s">
        <v>244</v>
      </c>
      <c r="C32" s="252">
        <f>5234375+2100000</f>
        <v>7334375</v>
      </c>
      <c r="D32" s="250"/>
    </row>
    <row r="33" spans="1:4" s="62" customFormat="1" ht="22.5" customHeight="1">
      <c r="A33" s="315"/>
      <c r="B33" s="271" t="s">
        <v>287</v>
      </c>
      <c r="C33" s="124">
        <f>C10-C28</f>
        <v>0</v>
      </c>
      <c r="D33" s="61"/>
    </row>
    <row r="34" spans="1:4" s="62" customFormat="1" ht="22.5" customHeight="1">
      <c r="A34" s="315">
        <v>2</v>
      </c>
      <c r="B34" s="272" t="s">
        <v>288</v>
      </c>
      <c r="C34" s="105">
        <f>C35+C36+C37</f>
        <v>265725000</v>
      </c>
      <c r="D34" s="106"/>
    </row>
    <row r="35" spans="1:4" s="62" customFormat="1" ht="21.75" customHeight="1">
      <c r="A35" s="315"/>
      <c r="B35" s="237" t="s">
        <v>245</v>
      </c>
      <c r="C35" s="248">
        <f>151300000+61280000</f>
        <v>212580000</v>
      </c>
      <c r="D35" s="246"/>
    </row>
    <row r="36" spans="1:4" s="62" customFormat="1" ht="21.75" customHeight="1">
      <c r="A36" s="315"/>
      <c r="B36" s="237" t="s">
        <v>243</v>
      </c>
      <c r="C36" s="248">
        <f>9456250+18156000+7353600+3830000</f>
        <v>38795850</v>
      </c>
      <c r="D36" s="246"/>
    </row>
    <row r="37" spans="1:4" s="104" customFormat="1" ht="18.75" customHeight="1">
      <c r="A37" s="315"/>
      <c r="B37" s="237" t="s">
        <v>258</v>
      </c>
      <c r="C37" s="249">
        <f>9456250+3830000+306400+756500</f>
        <v>14349150</v>
      </c>
      <c r="D37" s="247"/>
    </row>
    <row r="38" spans="1:4" ht="21" customHeight="1">
      <c r="A38" s="315"/>
      <c r="B38" s="271" t="s">
        <v>287</v>
      </c>
      <c r="C38" s="124">
        <f>C11-C34</f>
        <v>0</v>
      </c>
      <c r="D38" s="61"/>
    </row>
    <row r="39" spans="1:4" ht="23.25" customHeight="1">
      <c r="A39" s="315">
        <v>3</v>
      </c>
      <c r="B39" s="236" t="s">
        <v>241</v>
      </c>
      <c r="C39" s="105">
        <f>SUM(C40:C42)</f>
        <v>445891000</v>
      </c>
      <c r="D39" s="106"/>
    </row>
    <row r="40" spans="1:4" s="148" customFormat="1" ht="20.25" customHeight="1">
      <c r="A40" s="315"/>
      <c r="B40" s="237" t="s">
        <v>242</v>
      </c>
      <c r="C40" s="248">
        <f>279940000+38080000+39690000</f>
        <v>357710000</v>
      </c>
      <c r="D40" s="246"/>
    </row>
    <row r="41" spans="1:4" ht="21" customHeight="1">
      <c r="A41" s="315"/>
      <c r="B41" s="237" t="s">
        <v>243</v>
      </c>
      <c r="C41" s="248">
        <f>45490250+6998500+14401153</f>
        <v>66889903</v>
      </c>
      <c r="D41" s="246"/>
    </row>
    <row r="42" spans="1:4" ht="21" customHeight="1">
      <c r="A42" s="315"/>
      <c r="B42" s="238" t="s">
        <v>244</v>
      </c>
      <c r="C42" s="249">
        <f>10560000+1931375+8799722</f>
        <v>21291097</v>
      </c>
      <c r="D42" s="247"/>
    </row>
    <row r="43" spans="1:4" ht="15.75">
      <c r="A43" s="315"/>
      <c r="B43" s="273" t="s">
        <v>287</v>
      </c>
      <c r="C43" s="124">
        <f>C9-C39</f>
        <v>0</v>
      </c>
      <c r="D43" s="61"/>
    </row>
    <row r="44" spans="1:4" ht="15.75">
      <c r="A44" s="315">
        <v>4</v>
      </c>
      <c r="B44" s="236" t="s">
        <v>252</v>
      </c>
      <c r="C44" s="258">
        <f>C45+C46+C47</f>
        <v>663212000</v>
      </c>
      <c r="D44" s="256"/>
    </row>
    <row r="45" spans="1:4" ht="16.5">
      <c r="A45" s="315"/>
      <c r="B45" s="244" t="s">
        <v>253</v>
      </c>
      <c r="C45" s="248">
        <f>91536000+130106000+121036000+120072000+55922900</f>
        <v>518672900</v>
      </c>
      <c r="D45" s="246"/>
    </row>
    <row r="46" spans="1:4" ht="16.5">
      <c r="A46" s="315"/>
      <c r="B46" s="237" t="s">
        <v>254</v>
      </c>
      <c r="C46" s="248">
        <f>13049280+3971520+1891200+2689200+18555480+5647320+2645300+5158335+18649365+18496380+2623600+5116020+1224000+8438010+2384655</f>
        <v>110539665</v>
      </c>
      <c r="D46" s="246"/>
    </row>
    <row r="47" spans="1:4" ht="16.5">
      <c r="A47" s="315"/>
      <c r="B47" s="237" t="s">
        <v>255</v>
      </c>
      <c r="C47" s="248">
        <f>5160000+7180000+2326031+5860000+937036+6160000+959036+1022290+2695000+1700042</f>
        <v>33999435</v>
      </c>
      <c r="D47" s="246"/>
    </row>
    <row r="48" spans="1:4" ht="15.75">
      <c r="A48" s="315"/>
      <c r="B48" s="273" t="s">
        <v>287</v>
      </c>
      <c r="C48" s="126">
        <f>C14-C44</f>
        <v>0</v>
      </c>
      <c r="D48" s="257"/>
    </row>
    <row r="49" spans="1:4" ht="16.5">
      <c r="A49" s="312">
        <v>5</v>
      </c>
      <c r="B49" s="236" t="s">
        <v>296</v>
      </c>
      <c r="C49" s="254">
        <f>SUM(C50:C51)</f>
        <v>62190000</v>
      </c>
      <c r="D49" s="253"/>
    </row>
    <row r="50" spans="1:4" ht="16.5">
      <c r="A50" s="313"/>
      <c r="B50" s="237" t="s">
        <v>297</v>
      </c>
      <c r="C50" s="248">
        <v>36470000</v>
      </c>
      <c r="D50" s="246"/>
    </row>
    <row r="51" spans="1:4" ht="16.5">
      <c r="A51" s="314"/>
      <c r="B51" s="241" t="s">
        <v>298</v>
      </c>
      <c r="C51" s="248">
        <v>25720000</v>
      </c>
      <c r="D51" s="246"/>
    </row>
    <row r="52" spans="1:4" ht="16.5">
      <c r="A52" s="269"/>
      <c r="B52" s="273" t="s">
        <v>287</v>
      </c>
      <c r="C52" s="126">
        <f>C12-C49</f>
        <v>0</v>
      </c>
      <c r="D52" s="283"/>
    </row>
    <row r="53" spans="1:4" ht="16.5">
      <c r="A53" s="312">
        <v>6</v>
      </c>
      <c r="B53" s="236" t="s">
        <v>246</v>
      </c>
      <c r="C53" s="254">
        <f>C54+C55+C56+C57</f>
        <v>0</v>
      </c>
      <c r="D53" s="253"/>
    </row>
    <row r="54" spans="1:4" ht="16.5">
      <c r="A54" s="313"/>
      <c r="B54" s="237" t="s">
        <v>247</v>
      </c>
      <c r="C54" s="248"/>
      <c r="D54" s="246"/>
    </row>
    <row r="55" spans="1:4" ht="31.5">
      <c r="A55" s="313"/>
      <c r="B55" s="241" t="s">
        <v>248</v>
      </c>
      <c r="C55" s="248"/>
      <c r="D55" s="246"/>
    </row>
    <row r="56" spans="1:4" ht="16.5">
      <c r="A56" s="313"/>
      <c r="B56" s="237" t="s">
        <v>249</v>
      </c>
      <c r="C56" s="248"/>
      <c r="D56" s="246"/>
    </row>
    <row r="57" spans="1:4" ht="16.5">
      <c r="A57" s="314"/>
      <c r="B57" s="242" t="s">
        <v>250</v>
      </c>
      <c r="C57" s="249"/>
      <c r="D57" s="247"/>
    </row>
    <row r="58" spans="1:4" ht="16.5">
      <c r="A58" s="313">
        <v>7</v>
      </c>
      <c r="B58" s="239" t="s">
        <v>239</v>
      </c>
      <c r="C58" s="254">
        <f>C59+C60+C61</f>
        <v>39240000</v>
      </c>
      <c r="D58" s="253"/>
    </row>
    <row r="59" spans="1:4" ht="16.5">
      <c r="A59" s="313"/>
      <c r="B59" s="237" t="s">
        <v>251</v>
      </c>
      <c r="C59" s="248">
        <f>19000000+8300000</f>
        <v>27300000</v>
      </c>
      <c r="D59" s="246"/>
    </row>
    <row r="60" spans="1:4" ht="38.25" customHeight="1">
      <c r="A60" s="313"/>
      <c r="B60" s="243" t="s">
        <v>260</v>
      </c>
      <c r="C60" s="252">
        <f>7500000+3000000</f>
        <v>10500000</v>
      </c>
      <c r="D60" s="250"/>
    </row>
    <row r="61" spans="1:4" ht="16.5">
      <c r="A61" s="313"/>
      <c r="B61" s="412" t="s">
        <v>322</v>
      </c>
      <c r="C61" s="410">
        <v>1440000</v>
      </c>
      <c r="D61" s="411"/>
    </row>
    <row r="62" spans="1:4" ht="15.75">
      <c r="A62" s="314"/>
      <c r="B62" s="273" t="s">
        <v>287</v>
      </c>
      <c r="C62" s="114">
        <f>C13-C58</f>
        <v>15325000</v>
      </c>
      <c r="D62" s="255"/>
    </row>
    <row r="63" spans="1:4" ht="16.5">
      <c r="A63" s="294">
        <v>8</v>
      </c>
      <c r="B63" s="274" t="s">
        <v>289</v>
      </c>
      <c r="C63" s="165">
        <f>SUM(C64:C67)</f>
        <v>28052000</v>
      </c>
      <c r="D63" s="166"/>
    </row>
    <row r="64" spans="1:4" ht="33">
      <c r="A64" s="289"/>
      <c r="B64" s="275" t="s">
        <v>290</v>
      </c>
      <c r="C64" s="168">
        <f>6550000+2950000+450000+800000+6050000+500000</f>
        <v>17300000</v>
      </c>
      <c r="D64" s="67"/>
    </row>
    <row r="65" spans="1:4" ht="16.5">
      <c r="A65" s="289"/>
      <c r="B65" s="266" t="s">
        <v>291</v>
      </c>
      <c r="C65" s="168">
        <v>1272000</v>
      </c>
      <c r="D65" s="67"/>
    </row>
    <row r="66" spans="1:4" ht="16.5">
      <c r="A66" s="290"/>
      <c r="B66" s="266" t="s">
        <v>301</v>
      </c>
      <c r="C66" s="284">
        <f>1680000+4800000</f>
        <v>6480000</v>
      </c>
      <c r="D66" s="285"/>
    </row>
    <row r="67" spans="1:4" ht="16.5">
      <c r="A67" s="290"/>
      <c r="B67" s="266" t="s">
        <v>302</v>
      </c>
      <c r="C67" s="284">
        <v>3000000</v>
      </c>
      <c r="D67" s="285"/>
    </row>
    <row r="68" spans="1:4" ht="15.75">
      <c r="A68" s="291"/>
      <c r="B68" s="414" t="s">
        <v>287</v>
      </c>
      <c r="C68" s="114">
        <f>C15-C63</f>
        <v>2414620</v>
      </c>
      <c r="D68" s="115"/>
    </row>
    <row r="69" spans="2:4" ht="30.75" customHeight="1">
      <c r="B69" s="415" t="s">
        <v>292</v>
      </c>
      <c r="C69" s="415"/>
      <c r="D69" s="415"/>
    </row>
    <row r="70" spans="2:4" ht="18">
      <c r="B70" s="147"/>
      <c r="C70" s="286" t="s">
        <v>293</v>
      </c>
      <c r="D70" s="286"/>
    </row>
    <row r="73" spans="1:4" ht="35.25" customHeight="1">
      <c r="A73" s="148"/>
      <c r="B73" s="226"/>
      <c r="C73" s="306" t="s">
        <v>234</v>
      </c>
      <c r="D73" s="306"/>
    </row>
  </sheetData>
  <sheetProtection/>
  <mergeCells count="15">
    <mergeCell ref="C73:D73"/>
    <mergeCell ref="B69:D69"/>
    <mergeCell ref="A58:A62"/>
    <mergeCell ref="A63:A68"/>
    <mergeCell ref="C70:D70"/>
    <mergeCell ref="A39:A43"/>
    <mergeCell ref="A44:A48"/>
    <mergeCell ref="A49:A51"/>
    <mergeCell ref="A53:A57"/>
    <mergeCell ref="A9:A11"/>
    <mergeCell ref="A28:A33"/>
    <mergeCell ref="A34:A38"/>
    <mergeCell ref="A2:D2"/>
    <mergeCell ref="A3:D3"/>
    <mergeCell ref="A4:D4"/>
  </mergeCells>
  <printOptions horizontalCentered="1"/>
  <pageMargins left="0.36" right="0.2" top="0.37" bottom="0.23" header="0.43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18">
      <selection activeCell="C105" sqref="C105:D105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70" t="s">
        <v>10</v>
      </c>
    </row>
    <row r="2" spans="1:6" ht="18" customHeight="1">
      <c r="A2" s="317" t="s">
        <v>203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9.75" customHeight="1">
      <c r="A4" s="307"/>
      <c r="B4" s="307"/>
      <c r="C4" s="307"/>
      <c r="D4" s="307"/>
      <c r="E4" s="307"/>
      <c r="F4" s="307"/>
    </row>
    <row r="5" spans="1:6" ht="22.5" customHeight="1">
      <c r="A5" s="342" t="s">
        <v>0</v>
      </c>
      <c r="B5" s="342"/>
      <c r="C5" s="342"/>
      <c r="D5" s="342"/>
      <c r="E5" s="342"/>
      <c r="F5" s="342"/>
    </row>
    <row r="6" spans="1:6" ht="21" customHeight="1">
      <c r="A6" s="343" t="s">
        <v>53</v>
      </c>
      <c r="B6" s="343"/>
      <c r="C6" s="343"/>
      <c r="D6" s="343"/>
      <c r="E6" s="343"/>
      <c r="F6" s="343"/>
    </row>
    <row r="7" spans="1:6" ht="21" customHeight="1">
      <c r="A7" s="321" t="s">
        <v>194</v>
      </c>
      <c r="B7" s="321"/>
      <c r="C7" s="321"/>
      <c r="D7" s="321"/>
      <c r="E7" s="321"/>
      <c r="F7" s="321"/>
    </row>
    <row r="8" spans="1:6" ht="21" customHeight="1">
      <c r="A8" s="327" t="s">
        <v>1</v>
      </c>
      <c r="B8" s="327"/>
      <c r="C8" s="327"/>
      <c r="D8" s="327"/>
      <c r="E8" s="327"/>
      <c r="F8" s="327"/>
    </row>
    <row r="9" spans="1:6" ht="18" customHeight="1">
      <c r="A9" s="327" t="s">
        <v>45</v>
      </c>
      <c r="B9" s="327"/>
      <c r="C9" s="327"/>
      <c r="D9" s="327"/>
      <c r="E9" s="327"/>
      <c r="F9" s="327"/>
    </row>
    <row r="10" ht="16.5" customHeight="1">
      <c r="F10" s="1" t="s">
        <v>98</v>
      </c>
    </row>
    <row r="11" spans="1:6" s="28" customFormat="1" ht="36.75" customHeight="1">
      <c r="A11" s="26" t="s">
        <v>2</v>
      </c>
      <c r="B11" s="356" t="s">
        <v>3</v>
      </c>
      <c r="C11" s="357"/>
      <c r="D11" s="358"/>
      <c r="E11" s="27" t="s">
        <v>52</v>
      </c>
      <c r="F11" s="29" t="s">
        <v>67</v>
      </c>
    </row>
    <row r="12" spans="1:6" s="6" customFormat="1" ht="21.75" customHeight="1">
      <c r="A12" s="9" t="s">
        <v>5</v>
      </c>
      <c r="B12" s="366" t="s">
        <v>11</v>
      </c>
      <c r="C12" s="367"/>
      <c r="D12" s="368"/>
      <c r="E12" s="15">
        <f>E13</f>
        <v>4769788000</v>
      </c>
      <c r="F12" s="15">
        <f>F13</f>
        <v>4769788000</v>
      </c>
    </row>
    <row r="13" spans="1:6" s="32" customFormat="1" ht="21.75" customHeight="1">
      <c r="A13" s="30" t="s">
        <v>9</v>
      </c>
      <c r="B13" s="350" t="s">
        <v>6</v>
      </c>
      <c r="C13" s="350"/>
      <c r="D13" s="350"/>
      <c r="E13" s="31">
        <f>E14+E15</f>
        <v>4769788000</v>
      </c>
      <c r="F13" s="31">
        <f>F14+F15</f>
        <v>4769788000</v>
      </c>
    </row>
    <row r="14" spans="2:6" s="33" customFormat="1" ht="21.75" customHeight="1">
      <c r="B14" s="346" t="s">
        <v>54</v>
      </c>
      <c r="C14" s="346"/>
      <c r="D14" s="346"/>
      <c r="E14" s="34">
        <v>3669788000</v>
      </c>
      <c r="F14" s="34">
        <v>3669788000</v>
      </c>
    </row>
    <row r="15" spans="2:6" s="71" customFormat="1" ht="21.75" customHeight="1">
      <c r="B15" s="347" t="s">
        <v>55</v>
      </c>
      <c r="C15" s="347"/>
      <c r="D15" s="347"/>
      <c r="E15" s="83">
        <v>1100000000</v>
      </c>
      <c r="F15" s="83">
        <v>1100000000</v>
      </c>
    </row>
    <row r="16" spans="1:6" s="5" customFormat="1" ht="21.75" customHeight="1">
      <c r="A16" s="9" t="s">
        <v>7</v>
      </c>
      <c r="B16" s="364" t="s">
        <v>12</v>
      </c>
      <c r="C16" s="364"/>
      <c r="D16" s="364"/>
      <c r="E16" s="21">
        <f>E17</f>
        <v>3669788000</v>
      </c>
      <c r="F16" s="21">
        <f>F17</f>
        <v>3669788000</v>
      </c>
    </row>
    <row r="17" spans="1:6" s="23" customFormat="1" ht="21.75" customHeight="1">
      <c r="A17" s="84" t="s">
        <v>9</v>
      </c>
      <c r="B17" s="351" t="s">
        <v>6</v>
      </c>
      <c r="C17" s="352"/>
      <c r="D17" s="353"/>
      <c r="E17" s="85">
        <f>E18</f>
        <v>3669788000</v>
      </c>
      <c r="F17" s="85">
        <f>F18</f>
        <v>3669788000</v>
      </c>
    </row>
    <row r="18" spans="1:6" s="23" customFormat="1" ht="21.75" customHeight="1">
      <c r="A18" s="13" t="s">
        <v>75</v>
      </c>
      <c r="B18" s="365" t="s">
        <v>54</v>
      </c>
      <c r="C18" s="365"/>
      <c r="D18" s="365"/>
      <c r="E18" s="34">
        <v>3669788000</v>
      </c>
      <c r="F18" s="34">
        <v>3669788000</v>
      </c>
    </row>
    <row r="19" spans="1:6" s="23" customFormat="1" ht="21.75" customHeight="1">
      <c r="A19" s="13"/>
      <c r="B19" s="361" t="s">
        <v>43</v>
      </c>
      <c r="C19" s="362"/>
      <c r="D19" s="363"/>
      <c r="E19" s="15">
        <f>E20+E24+E26+E35+E37</f>
        <v>3041111424</v>
      </c>
      <c r="F19" s="15">
        <f>F20+F24+F26+F35+F37</f>
        <v>3041111424</v>
      </c>
    </row>
    <row r="20" spans="1:6" s="37" customFormat="1" ht="21.75" customHeight="1">
      <c r="A20" s="35"/>
      <c r="B20" s="36">
        <v>6000</v>
      </c>
      <c r="C20" s="359" t="s">
        <v>13</v>
      </c>
      <c r="D20" s="360"/>
      <c r="E20" s="31">
        <f>E21+E22+E23</f>
        <v>1674089200</v>
      </c>
      <c r="F20" s="31">
        <f>F21+F22+F23</f>
        <v>1674089200</v>
      </c>
    </row>
    <row r="21" spans="1:6" s="39" customFormat="1" ht="21.75" customHeight="1">
      <c r="A21" s="33"/>
      <c r="B21" s="38">
        <v>6001</v>
      </c>
      <c r="C21" s="348" t="s">
        <v>129</v>
      </c>
      <c r="D21" s="349"/>
      <c r="E21" s="34">
        <v>1515462400</v>
      </c>
      <c r="F21" s="34">
        <v>1515462400</v>
      </c>
    </row>
    <row r="22" spans="1:6" s="39" customFormat="1" ht="21.75" customHeight="1">
      <c r="A22" s="33"/>
      <c r="B22" s="38">
        <v>6003</v>
      </c>
      <c r="C22" s="348" t="s">
        <v>130</v>
      </c>
      <c r="D22" s="349"/>
      <c r="E22" s="34">
        <v>158626800</v>
      </c>
      <c r="F22" s="34">
        <v>158626800</v>
      </c>
    </row>
    <row r="23" spans="1:6" s="39" customFormat="1" ht="21.75" customHeight="1">
      <c r="A23" s="33"/>
      <c r="B23" s="38">
        <v>6049</v>
      </c>
      <c r="C23" s="78" t="s">
        <v>118</v>
      </c>
      <c r="D23" s="77"/>
      <c r="E23" s="34">
        <v>0</v>
      </c>
      <c r="F23" s="34">
        <v>0</v>
      </c>
    </row>
    <row r="24" spans="1:6" s="39" customFormat="1" ht="21.75" customHeight="1">
      <c r="A24" s="33"/>
      <c r="B24" s="40">
        <v>6050</v>
      </c>
      <c r="C24" s="344" t="s">
        <v>32</v>
      </c>
      <c r="D24" s="345"/>
      <c r="E24" s="41">
        <f>E25</f>
        <v>36000000</v>
      </c>
      <c r="F24" s="41">
        <f>F25</f>
        <v>36000000</v>
      </c>
    </row>
    <row r="25" spans="1:6" s="39" customFormat="1" ht="21.75" customHeight="1">
      <c r="A25" s="33"/>
      <c r="B25" s="38">
        <v>6051</v>
      </c>
      <c r="C25" s="348" t="s">
        <v>131</v>
      </c>
      <c r="D25" s="349"/>
      <c r="E25" s="34">
        <v>36000000</v>
      </c>
      <c r="F25" s="34">
        <v>36000000</v>
      </c>
    </row>
    <row r="26" spans="1:6" s="39" customFormat="1" ht="21.75" customHeight="1">
      <c r="A26" s="33"/>
      <c r="B26" s="40">
        <v>6100</v>
      </c>
      <c r="C26" s="344" t="s">
        <v>14</v>
      </c>
      <c r="D26" s="345"/>
      <c r="E26" s="41">
        <f>E27+E28+E29+E30+E31+E32+E33+E34</f>
        <v>877979924</v>
      </c>
      <c r="F26" s="41">
        <f>F27+F28+F29+F30+F31+F32+F33+F34</f>
        <v>877979924</v>
      </c>
    </row>
    <row r="27" spans="1:6" s="39" customFormat="1" ht="21.75" customHeight="1">
      <c r="A27" s="33"/>
      <c r="B27" s="38">
        <v>6101</v>
      </c>
      <c r="C27" s="348" t="s">
        <v>15</v>
      </c>
      <c r="D27" s="349"/>
      <c r="E27" s="34">
        <v>21912500</v>
      </c>
      <c r="F27" s="34">
        <v>21912500</v>
      </c>
    </row>
    <row r="28" spans="1:6" s="39" customFormat="1" ht="21.75" customHeight="1">
      <c r="A28" s="33"/>
      <c r="B28" s="38">
        <v>6106</v>
      </c>
      <c r="C28" s="348" t="s">
        <v>33</v>
      </c>
      <c r="D28" s="349"/>
      <c r="E28" s="34">
        <v>66573500</v>
      </c>
      <c r="F28" s="34">
        <v>66573500</v>
      </c>
    </row>
    <row r="29" spans="1:6" s="39" customFormat="1" ht="21.75" customHeight="1">
      <c r="A29" s="33"/>
      <c r="B29" s="38">
        <v>6107</v>
      </c>
      <c r="C29" s="348" t="s">
        <v>56</v>
      </c>
      <c r="D29" s="349"/>
      <c r="E29" s="34">
        <v>2856000</v>
      </c>
      <c r="F29" s="34">
        <v>2856000</v>
      </c>
    </row>
    <row r="30" spans="1:6" s="39" customFormat="1" ht="21.75" customHeight="1">
      <c r="A30" s="33"/>
      <c r="B30" s="38">
        <v>6112</v>
      </c>
      <c r="C30" s="348" t="s">
        <v>16</v>
      </c>
      <c r="D30" s="349"/>
      <c r="E30" s="34">
        <v>493374824</v>
      </c>
      <c r="F30" s="34">
        <v>493374824</v>
      </c>
    </row>
    <row r="31" spans="1:6" s="39" customFormat="1" ht="21.75" customHeight="1">
      <c r="A31" s="33"/>
      <c r="B31" s="38">
        <v>6113</v>
      </c>
      <c r="C31" s="348" t="s">
        <v>17</v>
      </c>
      <c r="D31" s="349"/>
      <c r="E31" s="34">
        <v>4284000</v>
      </c>
      <c r="F31" s="34">
        <v>4284000</v>
      </c>
    </row>
    <row r="32" spans="1:6" s="39" customFormat="1" ht="21.75" customHeight="1">
      <c r="A32" s="33"/>
      <c r="B32" s="38">
        <v>6115</v>
      </c>
      <c r="C32" s="348" t="s">
        <v>76</v>
      </c>
      <c r="D32" s="349"/>
      <c r="E32" s="34">
        <v>277843100</v>
      </c>
      <c r="F32" s="34">
        <v>277843100</v>
      </c>
    </row>
    <row r="33" spans="1:6" s="39" customFormat="1" ht="21.75" customHeight="1">
      <c r="A33" s="33"/>
      <c r="B33" s="38">
        <v>6118</v>
      </c>
      <c r="C33" s="348" t="s">
        <v>68</v>
      </c>
      <c r="D33" s="349"/>
      <c r="E33" s="34">
        <v>3316000</v>
      </c>
      <c r="F33" s="34">
        <v>3316000</v>
      </c>
    </row>
    <row r="34" spans="1:6" s="39" customFormat="1" ht="21.75" customHeight="1">
      <c r="A34" s="33"/>
      <c r="B34" s="38">
        <v>6149</v>
      </c>
      <c r="C34" s="348" t="s">
        <v>97</v>
      </c>
      <c r="D34" s="349"/>
      <c r="E34" s="34">
        <v>7820000</v>
      </c>
      <c r="F34" s="34">
        <v>7820000</v>
      </c>
    </row>
    <row r="35" spans="1:6" s="39" customFormat="1" ht="21.75" customHeight="1">
      <c r="A35" s="33"/>
      <c r="B35" s="40">
        <v>6200</v>
      </c>
      <c r="C35" s="344" t="s">
        <v>34</v>
      </c>
      <c r="D35" s="345"/>
      <c r="E35" s="41">
        <f>E36</f>
        <v>560000</v>
      </c>
      <c r="F35" s="41">
        <f>F36</f>
        <v>560000</v>
      </c>
    </row>
    <row r="36" spans="1:6" s="39" customFormat="1" ht="21.75" customHeight="1">
      <c r="A36" s="33"/>
      <c r="B36" s="38">
        <v>6249</v>
      </c>
      <c r="C36" s="348" t="s">
        <v>77</v>
      </c>
      <c r="D36" s="349"/>
      <c r="E36" s="34">
        <v>560000</v>
      </c>
      <c r="F36" s="34">
        <v>560000</v>
      </c>
    </row>
    <row r="37" spans="1:6" s="39" customFormat="1" ht="21.75" customHeight="1">
      <c r="A37" s="33"/>
      <c r="B37" s="40">
        <v>6300</v>
      </c>
      <c r="C37" s="344" t="s">
        <v>18</v>
      </c>
      <c r="D37" s="345"/>
      <c r="E37" s="41">
        <f>E38+E39+E40+E41</f>
        <v>452482300</v>
      </c>
      <c r="F37" s="41">
        <f>F38+F39+F40+F41</f>
        <v>452482300</v>
      </c>
    </row>
    <row r="38" spans="1:6" s="39" customFormat="1" ht="21.75" customHeight="1">
      <c r="A38" s="33"/>
      <c r="B38" s="38">
        <v>6301</v>
      </c>
      <c r="C38" s="348" t="s">
        <v>19</v>
      </c>
      <c r="D38" s="349"/>
      <c r="E38" s="34">
        <v>347400000</v>
      </c>
      <c r="F38" s="34">
        <v>347400000</v>
      </c>
    </row>
    <row r="39" spans="1:6" s="90" customFormat="1" ht="21.75" customHeight="1">
      <c r="A39" s="162"/>
      <c r="B39" s="44">
        <v>6302</v>
      </c>
      <c r="C39" s="354" t="s">
        <v>20</v>
      </c>
      <c r="D39" s="355"/>
      <c r="E39" s="45">
        <v>57778300</v>
      </c>
      <c r="F39" s="45">
        <v>57778300</v>
      </c>
    </row>
    <row r="40" spans="1:6" s="37" customFormat="1" ht="21.75" customHeight="1">
      <c r="A40" s="32"/>
      <c r="B40" s="129">
        <v>6303</v>
      </c>
      <c r="C40" s="369" t="s">
        <v>21</v>
      </c>
      <c r="D40" s="370"/>
      <c r="E40" s="130">
        <v>28831000</v>
      </c>
      <c r="F40" s="130">
        <v>28831000</v>
      </c>
    </row>
    <row r="41" spans="1:6" s="39" customFormat="1" ht="21.75" customHeight="1">
      <c r="A41" s="33"/>
      <c r="B41" s="38">
        <v>6304</v>
      </c>
      <c r="C41" s="348" t="s">
        <v>22</v>
      </c>
      <c r="D41" s="349"/>
      <c r="E41" s="34">
        <v>18473000</v>
      </c>
      <c r="F41" s="34">
        <v>18473000</v>
      </c>
    </row>
    <row r="42" spans="1:6" s="48" customFormat="1" ht="21.75" customHeight="1">
      <c r="A42" s="47"/>
      <c r="B42" s="361" t="s">
        <v>23</v>
      </c>
      <c r="C42" s="362"/>
      <c r="D42" s="363"/>
      <c r="E42" s="15">
        <f>E43+E47+E52+E59+E61+E66+E70+E76</f>
        <v>364328076</v>
      </c>
      <c r="F42" s="15">
        <f>F43+F47+F52+F59+F61+F66+F70+F76</f>
        <v>364328076</v>
      </c>
    </row>
    <row r="43" spans="1:6" s="37" customFormat="1" ht="21.75" customHeight="1">
      <c r="A43" s="49"/>
      <c r="B43" s="36">
        <v>6500</v>
      </c>
      <c r="C43" s="359" t="s">
        <v>24</v>
      </c>
      <c r="D43" s="360"/>
      <c r="E43" s="31">
        <f>E44+E45+E46</f>
        <v>28729700</v>
      </c>
      <c r="F43" s="31">
        <f>F44+F45+F46</f>
        <v>28729700</v>
      </c>
    </row>
    <row r="44" spans="1:6" s="39" customFormat="1" ht="21.75" customHeight="1">
      <c r="A44" s="33"/>
      <c r="B44" s="38">
        <v>6501</v>
      </c>
      <c r="C44" s="348" t="s">
        <v>25</v>
      </c>
      <c r="D44" s="349"/>
      <c r="E44" s="34">
        <v>16770300</v>
      </c>
      <c r="F44" s="34">
        <v>16770300</v>
      </c>
    </row>
    <row r="45" spans="1:6" s="39" customFormat="1" ht="21.75" customHeight="1">
      <c r="A45" s="33"/>
      <c r="B45" s="38">
        <v>6502</v>
      </c>
      <c r="C45" s="348" t="s">
        <v>35</v>
      </c>
      <c r="D45" s="349"/>
      <c r="E45" s="34">
        <v>1483700</v>
      </c>
      <c r="F45" s="34">
        <v>1483700</v>
      </c>
    </row>
    <row r="46" spans="1:6" s="39" customFormat="1" ht="21.75" customHeight="1">
      <c r="A46" s="33"/>
      <c r="B46" s="38">
        <v>6504</v>
      </c>
      <c r="C46" s="348" t="s">
        <v>204</v>
      </c>
      <c r="D46" s="349"/>
      <c r="E46" s="34">
        <v>10475700</v>
      </c>
      <c r="F46" s="34">
        <v>10475700</v>
      </c>
    </row>
    <row r="47" spans="1:6" s="39" customFormat="1" ht="21.75" customHeight="1">
      <c r="A47" s="33"/>
      <c r="B47" s="40">
        <v>6550</v>
      </c>
      <c r="C47" s="344" t="s">
        <v>26</v>
      </c>
      <c r="D47" s="345"/>
      <c r="E47" s="41">
        <f>E48+E49+E50+E51</f>
        <v>110917500</v>
      </c>
      <c r="F47" s="41">
        <f>F48+F49+F50+F51</f>
        <v>110917500</v>
      </c>
    </row>
    <row r="48" spans="1:6" s="39" customFormat="1" ht="21.75" customHeight="1">
      <c r="A48" s="33"/>
      <c r="B48" s="38">
        <v>6551</v>
      </c>
      <c r="C48" s="348" t="s">
        <v>36</v>
      </c>
      <c r="D48" s="349"/>
      <c r="E48" s="34">
        <v>17675000</v>
      </c>
      <c r="F48" s="34">
        <v>17675000</v>
      </c>
    </row>
    <row r="49" spans="1:6" s="39" customFormat="1" ht="21.75" customHeight="1">
      <c r="A49" s="33"/>
      <c r="B49" s="38">
        <v>6552</v>
      </c>
      <c r="C49" s="348" t="s">
        <v>37</v>
      </c>
      <c r="D49" s="349"/>
      <c r="E49" s="34">
        <v>16969000</v>
      </c>
      <c r="F49" s="34">
        <v>16969000</v>
      </c>
    </row>
    <row r="50" spans="1:6" s="39" customFormat="1" ht="21.75" customHeight="1">
      <c r="A50" s="33"/>
      <c r="B50" s="38">
        <v>6553</v>
      </c>
      <c r="C50" s="348" t="s">
        <v>27</v>
      </c>
      <c r="D50" s="349"/>
      <c r="E50" s="34">
        <v>12480000</v>
      </c>
      <c r="F50" s="34">
        <v>12480000</v>
      </c>
    </row>
    <row r="51" spans="1:6" s="39" customFormat="1" ht="21.75" customHeight="1">
      <c r="A51" s="33"/>
      <c r="B51" s="38">
        <v>6599</v>
      </c>
      <c r="C51" s="348" t="s">
        <v>28</v>
      </c>
      <c r="D51" s="349"/>
      <c r="E51" s="34">
        <v>63793500</v>
      </c>
      <c r="F51" s="34">
        <v>63793500</v>
      </c>
    </row>
    <row r="52" spans="1:6" s="39" customFormat="1" ht="21.75" customHeight="1">
      <c r="A52" s="33"/>
      <c r="B52" s="40">
        <v>6600</v>
      </c>
      <c r="C52" s="344" t="s">
        <v>29</v>
      </c>
      <c r="D52" s="345"/>
      <c r="E52" s="41">
        <f>E53+E54+E55+E56+E57+E58</f>
        <v>19595000</v>
      </c>
      <c r="F52" s="41">
        <f>F53+F54+F55+F56+F57+F58</f>
        <v>19595000</v>
      </c>
    </row>
    <row r="53" spans="1:6" s="39" customFormat="1" ht="21.75" customHeight="1">
      <c r="A53" s="33"/>
      <c r="B53" s="38">
        <v>6601</v>
      </c>
      <c r="C53" s="348" t="s">
        <v>125</v>
      </c>
      <c r="D53" s="349"/>
      <c r="E53" s="34">
        <v>4690300</v>
      </c>
      <c r="F53" s="34">
        <v>4690300</v>
      </c>
    </row>
    <row r="54" spans="1:6" s="39" customFormat="1" ht="21.75" customHeight="1">
      <c r="A54" s="33"/>
      <c r="B54" s="38">
        <v>6603</v>
      </c>
      <c r="C54" s="348" t="s">
        <v>57</v>
      </c>
      <c r="D54" s="349"/>
      <c r="E54" s="34">
        <v>31000</v>
      </c>
      <c r="F54" s="34">
        <v>31000</v>
      </c>
    </row>
    <row r="55" spans="1:6" s="39" customFormat="1" ht="21.75" customHeight="1">
      <c r="A55" s="33"/>
      <c r="B55" s="38">
        <v>6612</v>
      </c>
      <c r="C55" s="348" t="s">
        <v>126</v>
      </c>
      <c r="D55" s="349"/>
      <c r="E55" s="34">
        <v>2909600</v>
      </c>
      <c r="F55" s="34">
        <v>2909600</v>
      </c>
    </row>
    <row r="56" spans="1:6" s="39" customFormat="1" ht="21.75" customHeight="1">
      <c r="A56" s="33"/>
      <c r="B56" s="38">
        <v>6615</v>
      </c>
      <c r="C56" s="348" t="s">
        <v>127</v>
      </c>
      <c r="D56" s="349"/>
      <c r="E56" s="34">
        <v>396000</v>
      </c>
      <c r="F56" s="34">
        <v>396000</v>
      </c>
    </row>
    <row r="57" spans="1:6" s="39" customFormat="1" ht="21.75" customHeight="1">
      <c r="A57" s="33"/>
      <c r="B57" s="38">
        <v>6617</v>
      </c>
      <c r="C57" s="348" t="s">
        <v>128</v>
      </c>
      <c r="D57" s="349"/>
      <c r="E57" s="34">
        <v>6378100</v>
      </c>
      <c r="F57" s="34">
        <v>6378100</v>
      </c>
    </row>
    <row r="58" spans="1:6" s="39" customFormat="1" ht="21.75" customHeight="1">
      <c r="A58" s="33"/>
      <c r="B58" s="38">
        <v>6649</v>
      </c>
      <c r="C58" s="348" t="s">
        <v>205</v>
      </c>
      <c r="D58" s="349"/>
      <c r="E58" s="34">
        <v>5190000</v>
      </c>
      <c r="F58" s="34">
        <v>5190000</v>
      </c>
    </row>
    <row r="59" spans="1:6" s="39" customFormat="1" ht="21.75" customHeight="1">
      <c r="A59" s="33"/>
      <c r="B59" s="40">
        <v>6650</v>
      </c>
      <c r="C59" s="344" t="s">
        <v>58</v>
      </c>
      <c r="D59" s="345"/>
      <c r="E59" s="41">
        <f>E60</f>
        <v>1295000</v>
      </c>
      <c r="F59" s="41">
        <f>F60</f>
        <v>1295000</v>
      </c>
    </row>
    <row r="60" spans="1:6" s="39" customFormat="1" ht="21.75" customHeight="1">
      <c r="A60" s="33"/>
      <c r="B60" s="38">
        <v>6699</v>
      </c>
      <c r="C60" s="348" t="s">
        <v>59</v>
      </c>
      <c r="D60" s="349"/>
      <c r="E60" s="34">
        <v>1295000</v>
      </c>
      <c r="F60" s="34">
        <v>1295000</v>
      </c>
    </row>
    <row r="61" spans="1:6" s="39" customFormat="1" ht="21.75" customHeight="1">
      <c r="A61" s="33"/>
      <c r="B61" s="40">
        <v>6700</v>
      </c>
      <c r="C61" s="344" t="s">
        <v>69</v>
      </c>
      <c r="D61" s="345"/>
      <c r="E61" s="41">
        <f>E62+E63+E64+E65</f>
        <v>17470000</v>
      </c>
      <c r="F61" s="41">
        <f>F62+F63+F64+F65</f>
        <v>17470000</v>
      </c>
    </row>
    <row r="62" spans="1:6" s="39" customFormat="1" ht="21.75" customHeight="1">
      <c r="A62" s="33"/>
      <c r="B62" s="38">
        <v>6701</v>
      </c>
      <c r="C62" s="348" t="s">
        <v>60</v>
      </c>
      <c r="D62" s="349"/>
      <c r="E62" s="34">
        <v>120000</v>
      </c>
      <c r="F62" s="34">
        <v>120000</v>
      </c>
    </row>
    <row r="63" spans="1:6" s="39" customFormat="1" ht="21.75" customHeight="1">
      <c r="A63" s="33"/>
      <c r="B63" s="38">
        <v>6702</v>
      </c>
      <c r="C63" s="348" t="s">
        <v>61</v>
      </c>
      <c r="D63" s="349"/>
      <c r="E63" s="34">
        <v>700000</v>
      </c>
      <c r="F63" s="34">
        <v>700000</v>
      </c>
    </row>
    <row r="64" spans="1:6" s="39" customFormat="1" ht="21.75" customHeight="1">
      <c r="A64" s="33"/>
      <c r="B64" s="38">
        <v>6703</v>
      </c>
      <c r="C64" s="78" t="s">
        <v>78</v>
      </c>
      <c r="D64" s="77"/>
      <c r="E64" s="34">
        <v>0</v>
      </c>
      <c r="F64" s="34">
        <v>0</v>
      </c>
    </row>
    <row r="65" spans="1:6" s="39" customFormat="1" ht="21.75" customHeight="1">
      <c r="A65" s="33"/>
      <c r="B65" s="38">
        <v>6704</v>
      </c>
      <c r="C65" s="348" t="s">
        <v>62</v>
      </c>
      <c r="D65" s="349"/>
      <c r="E65" s="34">
        <v>16650000</v>
      </c>
      <c r="F65" s="34">
        <v>16650000</v>
      </c>
    </row>
    <row r="66" spans="1:6" s="39" customFormat="1" ht="21.75" customHeight="1">
      <c r="A66" s="33"/>
      <c r="B66" s="40">
        <v>6750</v>
      </c>
      <c r="C66" s="344" t="s">
        <v>63</v>
      </c>
      <c r="D66" s="345"/>
      <c r="E66" s="41">
        <f>E69</f>
        <v>900000</v>
      </c>
      <c r="F66" s="41">
        <f>F69</f>
        <v>900000</v>
      </c>
    </row>
    <row r="67" spans="1:6" s="39" customFormat="1" ht="21.75" customHeight="1">
      <c r="A67" s="33"/>
      <c r="B67" s="38">
        <v>6751</v>
      </c>
      <c r="C67" s="78" t="s">
        <v>79</v>
      </c>
      <c r="D67" s="77"/>
      <c r="E67" s="34">
        <v>0</v>
      </c>
      <c r="F67" s="34">
        <v>0</v>
      </c>
    </row>
    <row r="68" spans="1:6" s="39" customFormat="1" ht="21.75" customHeight="1">
      <c r="A68" s="33"/>
      <c r="B68" s="38">
        <v>6754</v>
      </c>
      <c r="C68" s="78" t="s">
        <v>195</v>
      </c>
      <c r="D68" s="77"/>
      <c r="E68" s="34"/>
      <c r="F68" s="34"/>
    </row>
    <row r="69" spans="1:6" s="39" customFormat="1" ht="21.75" customHeight="1">
      <c r="A69" s="33"/>
      <c r="B69" s="38">
        <v>6799</v>
      </c>
      <c r="C69" s="348" t="s">
        <v>64</v>
      </c>
      <c r="D69" s="349"/>
      <c r="E69" s="34">
        <v>900000</v>
      </c>
      <c r="F69" s="34">
        <v>900000</v>
      </c>
    </row>
    <row r="70" spans="1:6" s="39" customFormat="1" ht="21.75" customHeight="1">
      <c r="A70" s="33"/>
      <c r="B70" s="40">
        <v>6900</v>
      </c>
      <c r="C70" s="344" t="s">
        <v>206</v>
      </c>
      <c r="D70" s="345"/>
      <c r="E70" s="41">
        <f>E71+E72+E73+E74+E75</f>
        <v>77254500</v>
      </c>
      <c r="F70" s="41">
        <f>F71+F72+F73+F74+F75</f>
        <v>77254500</v>
      </c>
    </row>
    <row r="71" spans="1:6" s="39" customFormat="1" ht="21.75" customHeight="1">
      <c r="A71" s="33"/>
      <c r="B71" s="50">
        <v>6907</v>
      </c>
      <c r="C71" s="348" t="s">
        <v>119</v>
      </c>
      <c r="D71" s="349"/>
      <c r="E71" s="34">
        <v>0</v>
      </c>
      <c r="F71" s="34">
        <v>0</v>
      </c>
    </row>
    <row r="72" spans="1:6" s="39" customFormat="1" ht="21.75" customHeight="1">
      <c r="A72" s="33"/>
      <c r="B72" s="50">
        <v>6912</v>
      </c>
      <c r="C72" s="348" t="s">
        <v>87</v>
      </c>
      <c r="D72" s="349"/>
      <c r="E72" s="34">
        <v>35150000</v>
      </c>
      <c r="F72" s="34">
        <v>35150000</v>
      </c>
    </row>
    <row r="73" spans="1:6" s="39" customFormat="1" ht="21.75" customHeight="1">
      <c r="A73" s="33"/>
      <c r="B73" s="50">
        <v>6917</v>
      </c>
      <c r="C73" s="78" t="s">
        <v>80</v>
      </c>
      <c r="D73" s="77"/>
      <c r="E73" s="34">
        <v>15499000</v>
      </c>
      <c r="F73" s="34">
        <v>15499000</v>
      </c>
    </row>
    <row r="74" spans="1:6" s="39" customFormat="1" ht="21.75" customHeight="1">
      <c r="A74" s="33"/>
      <c r="B74" s="50">
        <v>6921</v>
      </c>
      <c r="C74" s="348" t="s">
        <v>120</v>
      </c>
      <c r="D74" s="349"/>
      <c r="E74" s="34">
        <v>25525500</v>
      </c>
      <c r="F74" s="34">
        <v>25525500</v>
      </c>
    </row>
    <row r="75" spans="1:6" s="39" customFormat="1" ht="21.75" customHeight="1">
      <c r="A75" s="33"/>
      <c r="B75" s="50">
        <v>6949</v>
      </c>
      <c r="C75" s="348" t="s">
        <v>31</v>
      </c>
      <c r="D75" s="349"/>
      <c r="E75" s="34">
        <v>1080000</v>
      </c>
      <c r="F75" s="34">
        <v>1080000</v>
      </c>
    </row>
    <row r="76" spans="1:6" s="164" customFormat="1" ht="21.75" customHeight="1">
      <c r="A76" s="163"/>
      <c r="B76" s="40">
        <v>7000</v>
      </c>
      <c r="C76" s="344" t="s">
        <v>38</v>
      </c>
      <c r="D76" s="345"/>
      <c r="E76" s="41">
        <f>E77+E78+E79+E80+E81+E82+E83</f>
        <v>108166376</v>
      </c>
      <c r="F76" s="41">
        <f>F77+F78+F79+F80+F81+F82+F83</f>
        <v>108166376</v>
      </c>
    </row>
    <row r="77" spans="1:6" s="90" customFormat="1" ht="21.75" customHeight="1">
      <c r="A77" s="43"/>
      <c r="B77" s="51">
        <v>7001</v>
      </c>
      <c r="C77" s="354" t="s">
        <v>121</v>
      </c>
      <c r="D77" s="355"/>
      <c r="E77" s="45">
        <v>20064000</v>
      </c>
      <c r="F77" s="45">
        <v>20064000</v>
      </c>
    </row>
    <row r="78" spans="1:6" s="37" customFormat="1" ht="21.75" customHeight="1">
      <c r="A78" s="32"/>
      <c r="B78" s="131">
        <v>7002</v>
      </c>
      <c r="C78" s="369" t="s">
        <v>65</v>
      </c>
      <c r="D78" s="370"/>
      <c r="E78" s="130">
        <v>0</v>
      </c>
      <c r="F78" s="130">
        <v>0</v>
      </c>
    </row>
    <row r="79" spans="1:6" s="39" customFormat="1" ht="21.75" customHeight="1">
      <c r="A79" s="33"/>
      <c r="B79" s="50">
        <v>7003</v>
      </c>
      <c r="C79" s="348" t="s">
        <v>122</v>
      </c>
      <c r="D79" s="349"/>
      <c r="E79" s="34">
        <v>9646000</v>
      </c>
      <c r="F79" s="34">
        <v>9646000</v>
      </c>
    </row>
    <row r="80" spans="1:6" s="39" customFormat="1" ht="21.75" customHeight="1">
      <c r="A80" s="33"/>
      <c r="B80" s="50">
        <v>7004</v>
      </c>
      <c r="C80" s="348" t="s">
        <v>81</v>
      </c>
      <c r="D80" s="349"/>
      <c r="E80" s="34">
        <v>1360000</v>
      </c>
      <c r="F80" s="34">
        <v>1360000</v>
      </c>
    </row>
    <row r="81" spans="1:6" s="39" customFormat="1" ht="21.75" customHeight="1">
      <c r="A81" s="33"/>
      <c r="B81" s="50">
        <v>7006</v>
      </c>
      <c r="C81" s="348" t="s">
        <v>123</v>
      </c>
      <c r="D81" s="349"/>
      <c r="E81" s="34">
        <v>50645526</v>
      </c>
      <c r="F81" s="34">
        <v>50645526</v>
      </c>
    </row>
    <row r="82" spans="1:6" s="46" customFormat="1" ht="21.75" customHeight="1">
      <c r="A82" s="71"/>
      <c r="B82" s="82">
        <v>7012</v>
      </c>
      <c r="C82" s="153" t="s">
        <v>179</v>
      </c>
      <c r="D82" s="154"/>
      <c r="E82" s="83"/>
      <c r="F82" s="83"/>
    </row>
    <row r="83" spans="1:6" s="46" customFormat="1" ht="21.75" customHeight="1">
      <c r="A83" s="43"/>
      <c r="B83" s="51">
        <v>7049</v>
      </c>
      <c r="C83" s="354" t="s">
        <v>124</v>
      </c>
      <c r="D83" s="355"/>
      <c r="E83" s="45">
        <v>26450850</v>
      </c>
      <c r="F83" s="45">
        <v>26450850</v>
      </c>
    </row>
    <row r="84" spans="1:6" s="48" customFormat="1" ht="21.75" customHeight="1">
      <c r="A84" s="47"/>
      <c r="B84" s="361" t="s">
        <v>39</v>
      </c>
      <c r="C84" s="362"/>
      <c r="D84" s="363"/>
      <c r="E84" s="15">
        <f>E85+E87</f>
        <v>226200000</v>
      </c>
      <c r="F84" s="15">
        <f>F85+F87</f>
        <v>226200000</v>
      </c>
    </row>
    <row r="85" spans="1:6" s="39" customFormat="1" ht="21.75" customHeight="1">
      <c r="A85" s="33"/>
      <c r="B85" s="40">
        <v>9000</v>
      </c>
      <c r="C85" s="344" t="s">
        <v>196</v>
      </c>
      <c r="D85" s="345"/>
      <c r="E85" s="41">
        <f>E86</f>
        <v>15000000</v>
      </c>
      <c r="F85" s="41">
        <f>F86</f>
        <v>15000000</v>
      </c>
    </row>
    <row r="86" spans="1:6" s="39" customFormat="1" ht="21.75" customHeight="1">
      <c r="A86" s="33"/>
      <c r="B86" s="50">
        <v>9003</v>
      </c>
      <c r="C86" s="348" t="s">
        <v>197</v>
      </c>
      <c r="D86" s="349"/>
      <c r="E86" s="34">
        <v>15000000</v>
      </c>
      <c r="F86" s="34">
        <v>15000000</v>
      </c>
    </row>
    <row r="87" spans="1:6" s="39" customFormat="1" ht="21.75" customHeight="1">
      <c r="A87" s="33"/>
      <c r="B87" s="40">
        <v>9050</v>
      </c>
      <c r="C87" s="344" t="s">
        <v>40</v>
      </c>
      <c r="D87" s="345"/>
      <c r="E87" s="41">
        <f>E88+E89</f>
        <v>211200000</v>
      </c>
      <c r="F87" s="41">
        <f>F88+F89</f>
        <v>211200000</v>
      </c>
    </row>
    <row r="88" spans="1:6" s="39" customFormat="1" ht="21.75" customHeight="1">
      <c r="A88" s="33"/>
      <c r="B88" s="50">
        <v>9062</v>
      </c>
      <c r="C88" s="348" t="s">
        <v>87</v>
      </c>
      <c r="D88" s="349"/>
      <c r="E88" s="34">
        <v>12750000</v>
      </c>
      <c r="F88" s="34">
        <v>12750000</v>
      </c>
    </row>
    <row r="89" spans="1:6" s="39" customFormat="1" ht="21.75" customHeight="1">
      <c r="A89" s="33"/>
      <c r="B89" s="51">
        <v>9099</v>
      </c>
      <c r="C89" s="354" t="s">
        <v>132</v>
      </c>
      <c r="D89" s="355"/>
      <c r="E89" s="34">
        <v>198450000</v>
      </c>
      <c r="F89" s="34">
        <v>198450000</v>
      </c>
    </row>
    <row r="90" spans="1:6" s="48" customFormat="1" ht="21.75" customHeight="1">
      <c r="A90" s="47"/>
      <c r="B90" s="361" t="s">
        <v>41</v>
      </c>
      <c r="C90" s="362"/>
      <c r="D90" s="363"/>
      <c r="E90" s="15">
        <f>E91+E96</f>
        <v>38148500</v>
      </c>
      <c r="F90" s="15">
        <f>F91+F96</f>
        <v>38148500</v>
      </c>
    </row>
    <row r="91" spans="1:6" s="48" customFormat="1" ht="21.75" customHeight="1">
      <c r="A91" s="47"/>
      <c r="B91" s="52">
        <v>7750</v>
      </c>
      <c r="C91" s="387" t="s">
        <v>42</v>
      </c>
      <c r="D91" s="388"/>
      <c r="E91" s="15">
        <f>E92+E94+E95</f>
        <v>8325000</v>
      </c>
      <c r="F91" s="15">
        <f>F92+F94+F95</f>
        <v>8325000</v>
      </c>
    </row>
    <row r="92" spans="1:6" s="37" customFormat="1" ht="36.75" customHeight="1">
      <c r="A92" s="49"/>
      <c r="B92" s="53">
        <v>7756</v>
      </c>
      <c r="C92" s="389" t="s">
        <v>166</v>
      </c>
      <c r="D92" s="390"/>
      <c r="E92" s="54">
        <v>1100000</v>
      </c>
      <c r="F92" s="54">
        <v>1100000</v>
      </c>
    </row>
    <row r="93" spans="1:6" s="37" customFormat="1" ht="21.75" customHeight="1">
      <c r="A93" s="32"/>
      <c r="B93" s="50">
        <v>7758</v>
      </c>
      <c r="C93" s="348" t="s">
        <v>133</v>
      </c>
      <c r="D93" s="349"/>
      <c r="E93" s="34">
        <v>0</v>
      </c>
      <c r="F93" s="34">
        <v>0</v>
      </c>
    </row>
    <row r="94" spans="1:6" s="39" customFormat="1" ht="21.75" customHeight="1">
      <c r="A94" s="33"/>
      <c r="B94" s="50">
        <v>7761</v>
      </c>
      <c r="C94" s="348" t="s">
        <v>66</v>
      </c>
      <c r="D94" s="349"/>
      <c r="E94" s="34">
        <v>0</v>
      </c>
      <c r="F94" s="34">
        <v>0</v>
      </c>
    </row>
    <row r="95" spans="1:6" s="46" customFormat="1" ht="21.75" customHeight="1">
      <c r="A95" s="71"/>
      <c r="B95" s="82">
        <v>7799</v>
      </c>
      <c r="C95" s="381" t="s">
        <v>134</v>
      </c>
      <c r="D95" s="382"/>
      <c r="E95" s="83">
        <v>7225000</v>
      </c>
      <c r="F95" s="83">
        <v>7225000</v>
      </c>
    </row>
    <row r="96" spans="2:6" s="14" customFormat="1" ht="33.75" customHeight="1">
      <c r="B96" s="52">
        <v>7950</v>
      </c>
      <c r="C96" s="391" t="s">
        <v>82</v>
      </c>
      <c r="D96" s="392"/>
      <c r="E96" s="15">
        <f>E97+E98</f>
        <v>29823500</v>
      </c>
      <c r="F96" s="15">
        <f>F97+F98</f>
        <v>29823500</v>
      </c>
    </row>
    <row r="97" spans="2:6" s="49" customFormat="1" ht="21.75" customHeight="1">
      <c r="B97" s="53">
        <v>7952</v>
      </c>
      <c r="C97" s="386" t="s">
        <v>83</v>
      </c>
      <c r="D97" s="386"/>
      <c r="E97" s="54">
        <v>9900000</v>
      </c>
      <c r="F97" s="54">
        <v>9900000</v>
      </c>
    </row>
    <row r="98" spans="1:6" s="177" customFormat="1" ht="21.75" customHeight="1">
      <c r="A98" s="43"/>
      <c r="B98" s="51">
        <v>7953</v>
      </c>
      <c r="C98" s="377" t="s">
        <v>136</v>
      </c>
      <c r="D98" s="377"/>
      <c r="E98" s="45">
        <v>19923500</v>
      </c>
      <c r="F98" s="45">
        <v>19923500</v>
      </c>
    </row>
    <row r="99" spans="1:6" s="177" customFormat="1" ht="21.75" customHeight="1">
      <c r="A99" s="13" t="s">
        <v>74</v>
      </c>
      <c r="B99" s="378" t="s">
        <v>55</v>
      </c>
      <c r="C99" s="378"/>
      <c r="D99" s="378"/>
      <c r="E99" s="15">
        <v>1100000000</v>
      </c>
      <c r="F99" s="15">
        <v>1100000000</v>
      </c>
    </row>
    <row r="100" spans="1:6" s="177" customFormat="1" ht="21.75" customHeight="1">
      <c r="A100" s="187"/>
      <c r="B100" s="191"/>
      <c r="C100" s="373" t="s">
        <v>212</v>
      </c>
      <c r="D100" s="374"/>
      <c r="E100" s="197">
        <f>E101+E103+E105+E107</f>
        <v>1100000000</v>
      </c>
      <c r="F100" s="196">
        <f>F101+F103+F105+F107</f>
        <v>1100000000</v>
      </c>
    </row>
    <row r="101" spans="1:6" s="177" customFormat="1" ht="21.75" customHeight="1">
      <c r="A101" s="193"/>
      <c r="B101" s="191">
        <v>6550</v>
      </c>
      <c r="C101" s="384" t="s">
        <v>26</v>
      </c>
      <c r="D101" s="385"/>
      <c r="E101" s="197">
        <f>E102</f>
        <v>8256000</v>
      </c>
      <c r="F101" s="196">
        <f>F102</f>
        <v>8256000</v>
      </c>
    </row>
    <row r="102" spans="2:6" s="177" customFormat="1" ht="21.75" customHeight="1">
      <c r="B102" s="182">
        <v>6552</v>
      </c>
      <c r="C102" s="189" t="s">
        <v>137</v>
      </c>
      <c r="D102" s="190"/>
      <c r="E102" s="181">
        <v>8256000</v>
      </c>
      <c r="F102" s="181">
        <v>8256000</v>
      </c>
    </row>
    <row r="103" spans="1:6" s="177" customFormat="1" ht="21.75" customHeight="1">
      <c r="A103" s="186"/>
      <c r="B103" s="191">
        <v>6900</v>
      </c>
      <c r="C103" s="371" t="s">
        <v>210</v>
      </c>
      <c r="D103" s="372"/>
      <c r="E103" s="194">
        <f>E104</f>
        <v>992909000</v>
      </c>
      <c r="F103" s="196">
        <f>F104</f>
        <v>992909000</v>
      </c>
    </row>
    <row r="104" spans="1:6" s="177" customFormat="1" ht="21.75" customHeight="1">
      <c r="A104" s="184"/>
      <c r="B104" s="178">
        <v>6949</v>
      </c>
      <c r="C104" s="371" t="s">
        <v>209</v>
      </c>
      <c r="D104" s="372"/>
      <c r="E104" s="179">
        <v>992909000</v>
      </c>
      <c r="F104" s="181">
        <v>992909000</v>
      </c>
    </row>
    <row r="105" spans="1:6" s="177" customFormat="1" ht="21.75" customHeight="1">
      <c r="A105" s="184"/>
      <c r="B105" s="192">
        <v>7750</v>
      </c>
      <c r="C105" s="375" t="s">
        <v>42</v>
      </c>
      <c r="D105" s="376"/>
      <c r="E105" s="195">
        <f>E106</f>
        <v>1100000</v>
      </c>
      <c r="F105" s="194">
        <f>F106</f>
        <v>1100000</v>
      </c>
    </row>
    <row r="106" spans="1:6" s="177" customFormat="1" ht="35.25" customHeight="1">
      <c r="A106" s="184"/>
      <c r="B106" s="183">
        <v>7756</v>
      </c>
      <c r="C106" s="383" t="s">
        <v>166</v>
      </c>
      <c r="D106" s="372"/>
      <c r="E106" s="188">
        <v>1100000</v>
      </c>
      <c r="F106" s="180">
        <v>1100000</v>
      </c>
    </row>
    <row r="107" spans="1:6" s="177" customFormat="1" ht="21.75" customHeight="1">
      <c r="A107" s="184"/>
      <c r="B107" s="191">
        <v>9050</v>
      </c>
      <c r="C107" s="375" t="s">
        <v>211</v>
      </c>
      <c r="D107" s="376"/>
      <c r="E107" s="194">
        <f>E108</f>
        <v>97735000</v>
      </c>
      <c r="F107" s="194">
        <f>F108</f>
        <v>97735000</v>
      </c>
    </row>
    <row r="108" spans="1:6" s="177" customFormat="1" ht="21.75" customHeight="1">
      <c r="A108" s="185"/>
      <c r="B108" s="178">
        <v>9099</v>
      </c>
      <c r="C108" s="371" t="s">
        <v>132</v>
      </c>
      <c r="D108" s="372"/>
      <c r="E108" s="181">
        <v>97735000</v>
      </c>
      <c r="F108" s="180">
        <v>97735000</v>
      </c>
    </row>
    <row r="109" spans="1:6" ht="2.25" customHeight="1">
      <c r="A109" s="292"/>
      <c r="B109" s="292"/>
      <c r="C109" s="292"/>
      <c r="D109" s="292"/>
      <c r="E109" s="292"/>
      <c r="F109" s="292"/>
    </row>
    <row r="110" spans="2:6" ht="22.5" customHeight="1">
      <c r="B110" s="337" t="s">
        <v>207</v>
      </c>
      <c r="C110" s="337"/>
      <c r="D110" s="337"/>
      <c r="E110" s="337"/>
      <c r="F110" s="337"/>
    </row>
    <row r="111" spans="2:6" ht="20.25" customHeight="1">
      <c r="B111" s="380" t="s">
        <v>172</v>
      </c>
      <c r="C111" s="380"/>
      <c r="D111" s="380" t="s">
        <v>51</v>
      </c>
      <c r="E111" s="380"/>
      <c r="F111" s="380"/>
    </row>
    <row r="112" ht="9.75" customHeight="1">
      <c r="I112" s="62"/>
    </row>
    <row r="113" ht="18" customHeight="1"/>
    <row r="114" ht="21" customHeight="1"/>
    <row r="115" spans="2:6" ht="21" customHeight="1">
      <c r="B115" s="379" t="s">
        <v>208</v>
      </c>
      <c r="C115" s="379"/>
      <c r="D115" s="379"/>
      <c r="E115" s="379"/>
      <c r="F115" s="379"/>
    </row>
    <row r="116" spans="5:6" ht="21" customHeight="1">
      <c r="E116" s="293"/>
      <c r="F116" s="293"/>
    </row>
  </sheetData>
  <sheetProtection/>
  <mergeCells count="105">
    <mergeCell ref="C72:D72"/>
    <mergeCell ref="C96:D96"/>
    <mergeCell ref="C71:D71"/>
    <mergeCell ref="C89:D89"/>
    <mergeCell ref="C79:D79"/>
    <mergeCell ref="C81:D81"/>
    <mergeCell ref="B90:D90"/>
    <mergeCell ref="C85:D85"/>
    <mergeCell ref="C86:D86"/>
    <mergeCell ref="C78:D78"/>
    <mergeCell ref="C80:D80"/>
    <mergeCell ref="C108:D108"/>
    <mergeCell ref="C74:D74"/>
    <mergeCell ref="C75:D75"/>
    <mergeCell ref="C97:D97"/>
    <mergeCell ref="C91:D91"/>
    <mergeCell ref="C92:D92"/>
    <mergeCell ref="C76:D76"/>
    <mergeCell ref="C77:D77"/>
    <mergeCell ref="C83:D83"/>
    <mergeCell ref="A109:F109"/>
    <mergeCell ref="C94:D94"/>
    <mergeCell ref="C95:D95"/>
    <mergeCell ref="C106:D106"/>
    <mergeCell ref="C107:D107"/>
    <mergeCell ref="C101:D101"/>
    <mergeCell ref="E116:F116"/>
    <mergeCell ref="C100:D100"/>
    <mergeCell ref="C105:D105"/>
    <mergeCell ref="C98:D98"/>
    <mergeCell ref="B99:D99"/>
    <mergeCell ref="B115:F115"/>
    <mergeCell ref="D111:F111"/>
    <mergeCell ref="B110:F110"/>
    <mergeCell ref="B111:C111"/>
    <mergeCell ref="C103:D103"/>
    <mergeCell ref="B84:D84"/>
    <mergeCell ref="C87:D87"/>
    <mergeCell ref="C88:D88"/>
    <mergeCell ref="C104:D104"/>
    <mergeCell ref="C93:D93"/>
    <mergeCell ref="C33:D33"/>
    <mergeCell ref="C34:D34"/>
    <mergeCell ref="C70:D70"/>
    <mergeCell ref="C60:D60"/>
    <mergeCell ref="C65:D65"/>
    <mergeCell ref="C61:D61"/>
    <mergeCell ref="C62:D62"/>
    <mergeCell ref="C63:D63"/>
    <mergeCell ref="C66:D66"/>
    <mergeCell ref="C69:D69"/>
    <mergeCell ref="C21:D21"/>
    <mergeCell ref="C22:D22"/>
    <mergeCell ref="C24:D24"/>
    <mergeCell ref="C28:D28"/>
    <mergeCell ref="C47:D47"/>
    <mergeCell ref="C50:D50"/>
    <mergeCell ref="C41:D41"/>
    <mergeCell ref="C36:D36"/>
    <mergeCell ref="C40:D40"/>
    <mergeCell ref="C46:D46"/>
    <mergeCell ref="C58:D58"/>
    <mergeCell ref="C59:D59"/>
    <mergeCell ref="C57:D57"/>
    <mergeCell ref="C56:D56"/>
    <mergeCell ref="C52:D52"/>
    <mergeCell ref="A2:F2"/>
    <mergeCell ref="A3:F3"/>
    <mergeCell ref="A4:F4"/>
    <mergeCell ref="B18:D18"/>
    <mergeCell ref="B12:D12"/>
    <mergeCell ref="C43:D43"/>
    <mergeCell ref="C38:D38"/>
    <mergeCell ref="B42:D42"/>
    <mergeCell ref="C51:D51"/>
    <mergeCell ref="A7:F7"/>
    <mergeCell ref="B17:D17"/>
    <mergeCell ref="C30:D30"/>
    <mergeCell ref="C39:D39"/>
    <mergeCell ref="B11:D11"/>
    <mergeCell ref="C20:D20"/>
    <mergeCell ref="B19:D19"/>
    <mergeCell ref="B16:D16"/>
    <mergeCell ref="C31:D31"/>
    <mergeCell ref="C35:D35"/>
    <mergeCell ref="C55:D55"/>
    <mergeCell ref="C45:D45"/>
    <mergeCell ref="A8:F8"/>
    <mergeCell ref="A9:F9"/>
    <mergeCell ref="B13:D13"/>
    <mergeCell ref="C54:D54"/>
    <mergeCell ref="C48:D48"/>
    <mergeCell ref="C44:D44"/>
    <mergeCell ref="C53:D53"/>
    <mergeCell ref="C49:D49"/>
    <mergeCell ref="A5:F5"/>
    <mergeCell ref="A6:F6"/>
    <mergeCell ref="C37:D37"/>
    <mergeCell ref="B14:D14"/>
    <mergeCell ref="B15:D15"/>
    <mergeCell ref="C29:D29"/>
    <mergeCell ref="C25:D25"/>
    <mergeCell ref="C26:D26"/>
    <mergeCell ref="C27:D27"/>
    <mergeCell ref="C32:D32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E18" sqref="E18:F18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70" t="s">
        <v>10</v>
      </c>
    </row>
    <row r="2" spans="1:6" ht="18" customHeight="1">
      <c r="A2" s="317" t="s">
        <v>174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13.5" customHeight="1">
      <c r="A4" s="307"/>
      <c r="B4" s="307"/>
      <c r="C4" s="307"/>
      <c r="D4" s="307"/>
      <c r="E4" s="307"/>
      <c r="F4" s="307"/>
    </row>
    <row r="5" spans="1:6" ht="22.5" customHeight="1">
      <c r="A5" s="342" t="s">
        <v>0</v>
      </c>
      <c r="B5" s="342"/>
      <c r="C5" s="342"/>
      <c r="D5" s="342"/>
      <c r="E5" s="342"/>
      <c r="F5" s="342"/>
    </row>
    <row r="6" spans="1:6" ht="21" customHeight="1">
      <c r="A6" s="343" t="s">
        <v>53</v>
      </c>
      <c r="B6" s="343"/>
      <c r="C6" s="343"/>
      <c r="D6" s="343"/>
      <c r="E6" s="343"/>
      <c r="F6" s="343"/>
    </row>
    <row r="7" spans="1:6" ht="21" customHeight="1">
      <c r="A7" s="321" t="s">
        <v>116</v>
      </c>
      <c r="B7" s="321"/>
      <c r="C7" s="321"/>
      <c r="D7" s="321"/>
      <c r="E7" s="321"/>
      <c r="F7" s="321"/>
    </row>
    <row r="8" spans="1:6" ht="21" customHeight="1">
      <c r="A8" s="327" t="s">
        <v>1</v>
      </c>
      <c r="B8" s="327"/>
      <c r="C8" s="327"/>
      <c r="D8" s="327"/>
      <c r="E8" s="327"/>
      <c r="F8" s="327"/>
    </row>
    <row r="9" spans="1:6" ht="18" customHeight="1">
      <c r="A9" s="327" t="s">
        <v>45</v>
      </c>
      <c r="B9" s="327"/>
      <c r="C9" s="327"/>
      <c r="D9" s="327"/>
      <c r="E9" s="327"/>
      <c r="F9" s="327"/>
    </row>
    <row r="10" ht="18" customHeight="1">
      <c r="F10" s="1" t="s">
        <v>98</v>
      </c>
    </row>
    <row r="11" spans="1:6" s="28" customFormat="1" ht="39" customHeight="1">
      <c r="A11" s="26" t="s">
        <v>2</v>
      </c>
      <c r="B11" s="356" t="s">
        <v>3</v>
      </c>
      <c r="C11" s="357"/>
      <c r="D11" s="358"/>
      <c r="E11" s="27" t="s">
        <v>52</v>
      </c>
      <c r="F11" s="29" t="s">
        <v>67</v>
      </c>
    </row>
    <row r="12" spans="1:6" s="6" customFormat="1" ht="21.75" customHeight="1">
      <c r="A12" s="9" t="s">
        <v>5</v>
      </c>
      <c r="B12" s="366" t="s">
        <v>11</v>
      </c>
      <c r="C12" s="367"/>
      <c r="D12" s="368"/>
      <c r="E12" s="15">
        <f>E13</f>
        <v>3241580000</v>
      </c>
      <c r="F12" s="15">
        <f>F13</f>
        <v>3241580000</v>
      </c>
    </row>
    <row r="13" spans="1:6" s="32" customFormat="1" ht="21.75" customHeight="1">
      <c r="A13" s="30" t="s">
        <v>9</v>
      </c>
      <c r="B13" s="350" t="s">
        <v>6</v>
      </c>
      <c r="C13" s="350"/>
      <c r="D13" s="350"/>
      <c r="E13" s="31">
        <f>E14+E15+E16</f>
        <v>3241580000</v>
      </c>
      <c r="F13" s="31">
        <f>F14+F15+F16</f>
        <v>3241580000</v>
      </c>
    </row>
    <row r="14" spans="2:6" s="33" customFormat="1" ht="21.75" customHeight="1">
      <c r="B14" s="346" t="s">
        <v>54</v>
      </c>
      <c r="C14" s="346"/>
      <c r="D14" s="346"/>
      <c r="E14" s="34">
        <v>3241580000</v>
      </c>
      <c r="F14" s="34">
        <v>3241580000</v>
      </c>
    </row>
    <row r="15" spans="2:6" s="33" customFormat="1" ht="21.75" customHeight="1">
      <c r="B15" s="346" t="s">
        <v>55</v>
      </c>
      <c r="C15" s="346"/>
      <c r="D15" s="346"/>
      <c r="E15" s="34">
        <v>0</v>
      </c>
      <c r="F15" s="34">
        <v>0</v>
      </c>
    </row>
    <row r="16" spans="2:6" s="33" customFormat="1" ht="21.75" customHeight="1">
      <c r="B16" s="346" t="s">
        <v>117</v>
      </c>
      <c r="C16" s="346"/>
      <c r="D16" s="346"/>
      <c r="E16" s="34">
        <v>0</v>
      </c>
      <c r="F16" s="34">
        <v>0</v>
      </c>
    </row>
    <row r="17" spans="1:6" s="6" customFormat="1" ht="21.75" customHeight="1">
      <c r="A17" s="9" t="s">
        <v>7</v>
      </c>
      <c r="B17" s="366" t="s">
        <v>12</v>
      </c>
      <c r="C17" s="367"/>
      <c r="D17" s="368"/>
      <c r="E17" s="21">
        <f>E18</f>
        <v>3241580000</v>
      </c>
      <c r="F17" s="21">
        <f>F18</f>
        <v>3241580000</v>
      </c>
    </row>
    <row r="18" spans="1:6" s="23" customFormat="1" ht="21.75" customHeight="1">
      <c r="A18" s="13" t="s">
        <v>9</v>
      </c>
      <c r="B18" s="361" t="s">
        <v>6</v>
      </c>
      <c r="C18" s="362"/>
      <c r="D18" s="363"/>
      <c r="E18" s="15">
        <f>E19</f>
        <v>3241580000</v>
      </c>
      <c r="F18" s="15">
        <f>F19</f>
        <v>3241580000</v>
      </c>
    </row>
    <row r="19" spans="1:6" s="23" customFormat="1" ht="21.75" customHeight="1">
      <c r="A19" s="13" t="s">
        <v>75</v>
      </c>
      <c r="B19" s="365" t="s">
        <v>54</v>
      </c>
      <c r="C19" s="365"/>
      <c r="D19" s="365"/>
      <c r="E19" s="15">
        <f>E20+E43+E82+E88</f>
        <v>3241580000</v>
      </c>
      <c r="F19" s="15">
        <f>F20+F43+F82+F88</f>
        <v>3241580000</v>
      </c>
    </row>
    <row r="20" spans="1:6" s="23" customFormat="1" ht="21.75" customHeight="1">
      <c r="A20" s="13"/>
      <c r="B20" s="361" t="s">
        <v>43</v>
      </c>
      <c r="C20" s="362"/>
      <c r="D20" s="363"/>
      <c r="E20" s="15">
        <f>E21+E25+E27+E36+E38</f>
        <v>3057628600</v>
      </c>
      <c r="F20" s="15">
        <f>F21+F25+F27+F36+F38</f>
        <v>3057628600</v>
      </c>
    </row>
    <row r="21" spans="1:6" s="37" customFormat="1" ht="21.75" customHeight="1">
      <c r="A21" s="35"/>
      <c r="B21" s="36">
        <v>6000</v>
      </c>
      <c r="C21" s="359" t="s">
        <v>13</v>
      </c>
      <c r="D21" s="360"/>
      <c r="E21" s="31">
        <f>E22+E23+E24</f>
        <v>1644907000</v>
      </c>
      <c r="F21" s="31">
        <f>F22+F23+F24</f>
        <v>1644907000</v>
      </c>
    </row>
    <row r="22" spans="1:6" s="39" customFormat="1" ht="21.75" customHeight="1">
      <c r="A22" s="33"/>
      <c r="B22" s="38">
        <v>6001</v>
      </c>
      <c r="C22" s="348" t="s">
        <v>129</v>
      </c>
      <c r="D22" s="349"/>
      <c r="E22" s="34">
        <v>1517524300</v>
      </c>
      <c r="F22" s="34">
        <v>1517524300</v>
      </c>
    </row>
    <row r="23" spans="1:6" s="39" customFormat="1" ht="21.75" customHeight="1">
      <c r="A23" s="33"/>
      <c r="B23" s="38">
        <v>6003</v>
      </c>
      <c r="C23" s="348" t="s">
        <v>130</v>
      </c>
      <c r="D23" s="349"/>
      <c r="E23" s="34">
        <v>127382700</v>
      </c>
      <c r="F23" s="34">
        <v>127382700</v>
      </c>
    </row>
    <row r="24" spans="1:6" s="39" customFormat="1" ht="21.75" customHeight="1">
      <c r="A24" s="33"/>
      <c r="B24" s="38">
        <v>6049</v>
      </c>
      <c r="C24" s="78" t="s">
        <v>118</v>
      </c>
      <c r="D24" s="77"/>
      <c r="E24" s="34">
        <v>0</v>
      </c>
      <c r="F24" s="34">
        <v>0</v>
      </c>
    </row>
    <row r="25" spans="1:6" s="39" customFormat="1" ht="21.75" customHeight="1">
      <c r="A25" s="33"/>
      <c r="B25" s="40">
        <v>6050</v>
      </c>
      <c r="C25" s="344" t="s">
        <v>32</v>
      </c>
      <c r="D25" s="345"/>
      <c r="E25" s="41">
        <f>E26</f>
        <v>36000000</v>
      </c>
      <c r="F25" s="41">
        <f>F26</f>
        <v>36000000</v>
      </c>
    </row>
    <row r="26" spans="1:6" s="39" customFormat="1" ht="21.75" customHeight="1">
      <c r="A26" s="33"/>
      <c r="B26" s="38">
        <v>6051</v>
      </c>
      <c r="C26" s="348" t="s">
        <v>131</v>
      </c>
      <c r="D26" s="349"/>
      <c r="E26" s="34">
        <v>36000000</v>
      </c>
      <c r="F26" s="34">
        <v>36000000</v>
      </c>
    </row>
    <row r="27" spans="1:6" s="39" customFormat="1" ht="21.75" customHeight="1">
      <c r="A27" s="33"/>
      <c r="B27" s="40">
        <v>6100</v>
      </c>
      <c r="C27" s="344" t="s">
        <v>14</v>
      </c>
      <c r="D27" s="345"/>
      <c r="E27" s="41">
        <f>E28+E29+E30+E31+E32+E33+E34+E35</f>
        <v>871909200</v>
      </c>
      <c r="F27" s="41">
        <f>F28+F29+F30+F31+F32+F33+F34+F35</f>
        <v>871909200</v>
      </c>
    </row>
    <row r="28" spans="1:6" s="39" customFormat="1" ht="21.75" customHeight="1">
      <c r="A28" s="33"/>
      <c r="B28" s="38">
        <v>6101</v>
      </c>
      <c r="C28" s="348" t="s">
        <v>15</v>
      </c>
      <c r="D28" s="349"/>
      <c r="E28" s="34">
        <v>27780000</v>
      </c>
      <c r="F28" s="34">
        <v>27780000</v>
      </c>
    </row>
    <row r="29" spans="1:6" s="39" customFormat="1" ht="21.75" customHeight="1">
      <c r="A29" s="33"/>
      <c r="B29" s="38">
        <v>6106</v>
      </c>
      <c r="C29" s="348" t="s">
        <v>33</v>
      </c>
      <c r="D29" s="349"/>
      <c r="E29" s="34">
        <v>48131200</v>
      </c>
      <c r="F29" s="34">
        <v>48131200</v>
      </c>
    </row>
    <row r="30" spans="1:6" s="39" customFormat="1" ht="21.75" customHeight="1">
      <c r="A30" s="33"/>
      <c r="B30" s="38">
        <v>6107</v>
      </c>
      <c r="C30" s="348" t="s">
        <v>56</v>
      </c>
      <c r="D30" s="349"/>
      <c r="E30" s="34">
        <v>0</v>
      </c>
      <c r="F30" s="34">
        <v>0</v>
      </c>
    </row>
    <row r="31" spans="1:6" s="39" customFormat="1" ht="21.75" customHeight="1">
      <c r="A31" s="33"/>
      <c r="B31" s="38">
        <v>6112</v>
      </c>
      <c r="C31" s="348" t="s">
        <v>16</v>
      </c>
      <c r="D31" s="349"/>
      <c r="E31" s="34">
        <v>484320000</v>
      </c>
      <c r="F31" s="34">
        <v>484320000</v>
      </c>
    </row>
    <row r="32" spans="1:6" s="39" customFormat="1" ht="21.75" customHeight="1">
      <c r="A32" s="33"/>
      <c r="B32" s="38">
        <v>6113</v>
      </c>
      <c r="C32" s="348" t="s">
        <v>17</v>
      </c>
      <c r="D32" s="349"/>
      <c r="E32" s="34">
        <v>0</v>
      </c>
      <c r="F32" s="34">
        <v>0</v>
      </c>
    </row>
    <row r="33" spans="1:6" s="39" customFormat="1" ht="21.75" customHeight="1">
      <c r="A33" s="33"/>
      <c r="B33" s="38">
        <v>6115</v>
      </c>
      <c r="C33" s="348" t="s">
        <v>76</v>
      </c>
      <c r="D33" s="349"/>
      <c r="E33" s="34">
        <v>302134800</v>
      </c>
      <c r="F33" s="34">
        <v>302134800</v>
      </c>
    </row>
    <row r="34" spans="1:6" s="39" customFormat="1" ht="21.75" customHeight="1">
      <c r="A34" s="33"/>
      <c r="B34" s="38">
        <v>6118</v>
      </c>
      <c r="C34" s="348" t="s">
        <v>68</v>
      </c>
      <c r="D34" s="349"/>
      <c r="E34" s="34">
        <v>0</v>
      </c>
      <c r="F34" s="34">
        <v>0</v>
      </c>
    </row>
    <row r="35" spans="1:6" s="39" customFormat="1" ht="21.75" customHeight="1">
      <c r="A35" s="33"/>
      <c r="B35" s="38">
        <v>6149</v>
      </c>
      <c r="C35" s="348" t="s">
        <v>97</v>
      </c>
      <c r="D35" s="349"/>
      <c r="E35" s="34">
        <v>9543200</v>
      </c>
      <c r="F35" s="34">
        <v>9543200</v>
      </c>
    </row>
    <row r="36" spans="1:6" s="39" customFormat="1" ht="21.75" customHeight="1">
      <c r="A36" s="33"/>
      <c r="B36" s="40">
        <v>6200</v>
      </c>
      <c r="C36" s="344" t="s">
        <v>34</v>
      </c>
      <c r="D36" s="345"/>
      <c r="E36" s="41">
        <f>E37</f>
        <v>0</v>
      </c>
      <c r="F36" s="41">
        <f>F37</f>
        <v>0</v>
      </c>
    </row>
    <row r="37" spans="1:6" s="39" customFormat="1" ht="21.75" customHeight="1">
      <c r="A37" s="33"/>
      <c r="B37" s="38">
        <v>6249</v>
      </c>
      <c r="C37" s="348" t="s">
        <v>77</v>
      </c>
      <c r="D37" s="349"/>
      <c r="E37" s="34">
        <v>0</v>
      </c>
      <c r="F37" s="34">
        <v>0</v>
      </c>
    </row>
    <row r="38" spans="1:6" s="39" customFormat="1" ht="21.75" customHeight="1">
      <c r="A38" s="33"/>
      <c r="B38" s="40">
        <v>6300</v>
      </c>
      <c r="C38" s="344" t="s">
        <v>18</v>
      </c>
      <c r="D38" s="345"/>
      <c r="E38" s="41">
        <f>E39+E40+E41+E42</f>
        <v>504812400</v>
      </c>
      <c r="F38" s="41">
        <f>F39+F40+F41+F42</f>
        <v>504812400</v>
      </c>
    </row>
    <row r="39" spans="1:6" s="90" customFormat="1" ht="21.75" customHeight="1">
      <c r="A39" s="43"/>
      <c r="B39" s="44">
        <v>6301</v>
      </c>
      <c r="C39" s="354" t="s">
        <v>19</v>
      </c>
      <c r="D39" s="355"/>
      <c r="E39" s="45">
        <v>416264800</v>
      </c>
      <c r="F39" s="45">
        <v>416264800</v>
      </c>
    </row>
    <row r="40" spans="1:6" s="37" customFormat="1" ht="21.75" customHeight="1">
      <c r="A40" s="98"/>
      <c r="B40" s="129">
        <v>6302</v>
      </c>
      <c r="C40" s="369" t="s">
        <v>20</v>
      </c>
      <c r="D40" s="370"/>
      <c r="E40" s="130">
        <v>43854800</v>
      </c>
      <c r="F40" s="130">
        <v>43854800</v>
      </c>
    </row>
    <row r="41" spans="1:6" s="39" customFormat="1" ht="21.75" customHeight="1">
      <c r="A41" s="33"/>
      <c r="B41" s="38">
        <v>6303</v>
      </c>
      <c r="C41" s="348" t="s">
        <v>21</v>
      </c>
      <c r="D41" s="349"/>
      <c r="E41" s="34">
        <v>31000000</v>
      </c>
      <c r="F41" s="34">
        <v>31000000</v>
      </c>
    </row>
    <row r="42" spans="1:6" s="39" customFormat="1" ht="21.75" customHeight="1">
      <c r="A42" s="33"/>
      <c r="B42" s="38">
        <v>6304</v>
      </c>
      <c r="C42" s="348" t="s">
        <v>22</v>
      </c>
      <c r="D42" s="349"/>
      <c r="E42" s="34">
        <v>13692800</v>
      </c>
      <c r="F42" s="34">
        <v>13692800</v>
      </c>
    </row>
    <row r="43" spans="1:6" s="48" customFormat="1" ht="21.75" customHeight="1">
      <c r="A43" s="47"/>
      <c r="B43" s="361" t="s">
        <v>23</v>
      </c>
      <c r="C43" s="362"/>
      <c r="D43" s="363"/>
      <c r="E43" s="15">
        <f>E44+E48+E53+E59+E61+E66+E69+E75</f>
        <v>156626400</v>
      </c>
      <c r="F43" s="15">
        <f>F44+F48+F53+F59+F61+F66+F69+F75</f>
        <v>156626400</v>
      </c>
    </row>
    <row r="44" spans="1:6" s="37" customFormat="1" ht="21.75" customHeight="1">
      <c r="A44" s="49"/>
      <c r="B44" s="36">
        <v>6500</v>
      </c>
      <c r="C44" s="359" t="s">
        <v>24</v>
      </c>
      <c r="D44" s="360"/>
      <c r="E44" s="31">
        <f>E45+E46+E47</f>
        <v>22769000</v>
      </c>
      <c r="F44" s="31">
        <f>F45+F46+F47</f>
        <v>22769000</v>
      </c>
    </row>
    <row r="45" spans="1:6" s="39" customFormat="1" ht="21.75" customHeight="1">
      <c r="A45" s="33"/>
      <c r="B45" s="38">
        <v>6501</v>
      </c>
      <c r="C45" s="348" t="s">
        <v>25</v>
      </c>
      <c r="D45" s="349"/>
      <c r="E45" s="34">
        <v>13705900</v>
      </c>
      <c r="F45" s="34">
        <v>13705900</v>
      </c>
    </row>
    <row r="46" spans="1:6" s="39" customFormat="1" ht="21.75" customHeight="1">
      <c r="A46" s="33"/>
      <c r="B46" s="38">
        <v>6502</v>
      </c>
      <c r="C46" s="348" t="s">
        <v>35</v>
      </c>
      <c r="D46" s="349"/>
      <c r="E46" s="34">
        <v>9063100</v>
      </c>
      <c r="F46" s="34">
        <v>9063100</v>
      </c>
    </row>
    <row r="47" spans="1:6" s="39" customFormat="1" ht="21.75" customHeight="1">
      <c r="A47" s="33"/>
      <c r="B47" s="38">
        <v>6504</v>
      </c>
      <c r="C47" s="348" t="s">
        <v>35</v>
      </c>
      <c r="D47" s="349"/>
      <c r="E47" s="34"/>
      <c r="F47" s="34"/>
    </row>
    <row r="48" spans="1:6" s="39" customFormat="1" ht="21.75" customHeight="1">
      <c r="A48" s="33"/>
      <c r="B48" s="40">
        <v>6550</v>
      </c>
      <c r="C48" s="344" t="s">
        <v>26</v>
      </c>
      <c r="D48" s="345"/>
      <c r="E48" s="41">
        <f>E49+E50+E51+E52</f>
        <v>53449200</v>
      </c>
      <c r="F48" s="41">
        <f>F49+F50+F51+F52</f>
        <v>53449200</v>
      </c>
    </row>
    <row r="49" spans="1:6" s="39" customFormat="1" ht="21.75" customHeight="1">
      <c r="A49" s="33"/>
      <c r="B49" s="38">
        <v>6551</v>
      </c>
      <c r="C49" s="348" t="s">
        <v>36</v>
      </c>
      <c r="D49" s="349"/>
      <c r="E49" s="34">
        <v>10564000</v>
      </c>
      <c r="F49" s="34">
        <v>10564000</v>
      </c>
    </row>
    <row r="50" spans="1:6" s="39" customFormat="1" ht="21.75" customHeight="1">
      <c r="A50" s="33"/>
      <c r="B50" s="38">
        <v>6552</v>
      </c>
      <c r="C50" s="348" t="s">
        <v>37</v>
      </c>
      <c r="D50" s="349"/>
      <c r="E50" s="34">
        <v>16655200</v>
      </c>
      <c r="F50" s="34">
        <v>16655200</v>
      </c>
    </row>
    <row r="51" spans="1:6" s="39" customFormat="1" ht="21.75" customHeight="1">
      <c r="A51" s="33"/>
      <c r="B51" s="38">
        <v>6553</v>
      </c>
      <c r="C51" s="348" t="s">
        <v>27</v>
      </c>
      <c r="D51" s="349"/>
      <c r="E51" s="34">
        <v>18050000</v>
      </c>
      <c r="F51" s="34">
        <v>18050000</v>
      </c>
    </row>
    <row r="52" spans="1:6" s="39" customFormat="1" ht="21.75" customHeight="1">
      <c r="A52" s="33"/>
      <c r="B52" s="38">
        <v>6599</v>
      </c>
      <c r="C52" s="348" t="s">
        <v>28</v>
      </c>
      <c r="D52" s="349"/>
      <c r="E52" s="34">
        <v>8180000</v>
      </c>
      <c r="F52" s="34">
        <v>8180000</v>
      </c>
    </row>
    <row r="53" spans="1:6" s="39" customFormat="1" ht="21.75" customHeight="1">
      <c r="A53" s="33"/>
      <c r="B53" s="40">
        <v>6600</v>
      </c>
      <c r="C53" s="344" t="s">
        <v>29</v>
      </c>
      <c r="D53" s="345"/>
      <c r="E53" s="41">
        <f>E54+E55+E56+E57+E58</f>
        <v>8939500</v>
      </c>
      <c r="F53" s="41">
        <f>F54+F55+F56+F57+F58</f>
        <v>8939500</v>
      </c>
    </row>
    <row r="54" spans="1:6" s="39" customFormat="1" ht="21.75" customHeight="1">
      <c r="A54" s="33"/>
      <c r="B54" s="38">
        <v>6601</v>
      </c>
      <c r="C54" s="348" t="s">
        <v>125</v>
      </c>
      <c r="D54" s="349"/>
      <c r="E54" s="34">
        <v>5561000</v>
      </c>
      <c r="F54" s="34">
        <v>5561000</v>
      </c>
    </row>
    <row r="55" spans="1:6" s="39" customFormat="1" ht="21.75" customHeight="1">
      <c r="A55" s="33"/>
      <c r="B55" s="38">
        <v>6603</v>
      </c>
      <c r="C55" s="348" t="s">
        <v>57</v>
      </c>
      <c r="D55" s="349"/>
      <c r="E55" s="34">
        <v>0</v>
      </c>
      <c r="F55" s="34">
        <v>0</v>
      </c>
    </row>
    <row r="56" spans="1:6" s="39" customFormat="1" ht="21.75" customHeight="1">
      <c r="A56" s="33"/>
      <c r="B56" s="38">
        <v>6612</v>
      </c>
      <c r="C56" s="348" t="s">
        <v>126</v>
      </c>
      <c r="D56" s="349"/>
      <c r="E56" s="34">
        <v>0</v>
      </c>
      <c r="F56" s="34">
        <v>0</v>
      </c>
    </row>
    <row r="57" spans="1:6" s="39" customFormat="1" ht="21.75" customHeight="1">
      <c r="A57" s="33"/>
      <c r="B57" s="38">
        <v>6615</v>
      </c>
      <c r="C57" s="348" t="s">
        <v>127</v>
      </c>
      <c r="D57" s="349"/>
      <c r="E57" s="34">
        <v>459800</v>
      </c>
      <c r="F57" s="34">
        <v>459800</v>
      </c>
    </row>
    <row r="58" spans="1:6" s="39" customFormat="1" ht="21.75" customHeight="1">
      <c r="A58" s="33"/>
      <c r="B58" s="38">
        <v>6617</v>
      </c>
      <c r="C58" s="348" t="s">
        <v>128</v>
      </c>
      <c r="D58" s="349"/>
      <c r="E58" s="34">
        <v>2918700</v>
      </c>
      <c r="F58" s="34">
        <v>2918700</v>
      </c>
    </row>
    <row r="59" spans="1:6" s="39" customFormat="1" ht="21.75" customHeight="1">
      <c r="A59" s="33"/>
      <c r="B59" s="40">
        <v>6650</v>
      </c>
      <c r="C59" s="344" t="s">
        <v>58</v>
      </c>
      <c r="D59" s="345"/>
      <c r="E59" s="41">
        <f>E60</f>
        <v>0</v>
      </c>
      <c r="F59" s="41">
        <f>F60</f>
        <v>0</v>
      </c>
    </row>
    <row r="60" spans="1:6" s="39" customFormat="1" ht="21.75" customHeight="1">
      <c r="A60" s="33"/>
      <c r="B60" s="38">
        <v>6699</v>
      </c>
      <c r="C60" s="348" t="s">
        <v>59</v>
      </c>
      <c r="D60" s="349"/>
      <c r="E60" s="34">
        <v>0</v>
      </c>
      <c r="F60" s="34">
        <v>0</v>
      </c>
    </row>
    <row r="61" spans="1:6" s="39" customFormat="1" ht="21.75" customHeight="1">
      <c r="A61" s="33"/>
      <c r="B61" s="40">
        <v>6700</v>
      </c>
      <c r="C61" s="344" t="s">
        <v>69</v>
      </c>
      <c r="D61" s="345"/>
      <c r="E61" s="41">
        <f>E65</f>
        <v>12120000</v>
      </c>
      <c r="F61" s="41">
        <f>F65</f>
        <v>12120000</v>
      </c>
    </row>
    <row r="62" spans="1:6" s="39" customFormat="1" ht="21.75" customHeight="1">
      <c r="A62" s="33"/>
      <c r="B62" s="38">
        <v>6701</v>
      </c>
      <c r="C62" s="348" t="s">
        <v>60</v>
      </c>
      <c r="D62" s="349"/>
      <c r="E62" s="34">
        <v>0</v>
      </c>
      <c r="F62" s="34">
        <v>0</v>
      </c>
    </row>
    <row r="63" spans="1:6" s="39" customFormat="1" ht="21.75" customHeight="1">
      <c r="A63" s="33"/>
      <c r="B63" s="38">
        <v>6702</v>
      </c>
      <c r="C63" s="348" t="s">
        <v>61</v>
      </c>
      <c r="D63" s="349"/>
      <c r="E63" s="34">
        <v>0</v>
      </c>
      <c r="F63" s="34">
        <v>0</v>
      </c>
    </row>
    <row r="64" spans="1:6" s="39" customFormat="1" ht="21.75" customHeight="1">
      <c r="A64" s="33"/>
      <c r="B64" s="38">
        <v>6703</v>
      </c>
      <c r="C64" s="78" t="s">
        <v>78</v>
      </c>
      <c r="D64" s="77"/>
      <c r="E64" s="34">
        <v>0</v>
      </c>
      <c r="F64" s="34">
        <v>0</v>
      </c>
    </row>
    <row r="65" spans="1:6" s="39" customFormat="1" ht="21.75" customHeight="1">
      <c r="A65" s="33"/>
      <c r="B65" s="38">
        <v>6704</v>
      </c>
      <c r="C65" s="348" t="s">
        <v>62</v>
      </c>
      <c r="D65" s="349"/>
      <c r="E65" s="34">
        <v>12120000</v>
      </c>
      <c r="F65" s="34">
        <v>12120000</v>
      </c>
    </row>
    <row r="66" spans="1:6" s="39" customFormat="1" ht="21.75" customHeight="1">
      <c r="A66" s="33"/>
      <c r="B66" s="40">
        <v>6750</v>
      </c>
      <c r="C66" s="344" t="s">
        <v>63</v>
      </c>
      <c r="D66" s="345"/>
      <c r="E66" s="41">
        <f>E67+E68</f>
        <v>0</v>
      </c>
      <c r="F66" s="41">
        <f>F67+F68</f>
        <v>0</v>
      </c>
    </row>
    <row r="67" spans="1:6" s="39" customFormat="1" ht="21.75" customHeight="1">
      <c r="A67" s="33"/>
      <c r="B67" s="79">
        <v>6751</v>
      </c>
      <c r="C67" s="80" t="s">
        <v>79</v>
      </c>
      <c r="D67" s="81"/>
      <c r="E67" s="34">
        <v>0</v>
      </c>
      <c r="F67" s="34">
        <v>0</v>
      </c>
    </row>
    <row r="68" spans="1:6" s="39" customFormat="1" ht="21.75" customHeight="1">
      <c r="A68" s="33"/>
      <c r="B68" s="38">
        <v>6799</v>
      </c>
      <c r="C68" s="348" t="s">
        <v>64</v>
      </c>
      <c r="D68" s="349"/>
      <c r="E68" s="34">
        <v>0</v>
      </c>
      <c r="F68" s="34">
        <v>0</v>
      </c>
    </row>
    <row r="69" spans="1:6" s="39" customFormat="1" ht="21.75" customHeight="1">
      <c r="A69" s="33"/>
      <c r="B69" s="40">
        <v>6900</v>
      </c>
      <c r="C69" s="344" t="s">
        <v>30</v>
      </c>
      <c r="D69" s="345"/>
      <c r="E69" s="41">
        <f>E70+E71+E72+E73+E74</f>
        <v>16993400</v>
      </c>
      <c r="F69" s="41">
        <f>F70+F71+F72+F73+F74</f>
        <v>16993400</v>
      </c>
    </row>
    <row r="70" spans="1:6" s="39" customFormat="1" ht="21.75" customHeight="1">
      <c r="A70" s="33"/>
      <c r="B70" s="50">
        <v>6907</v>
      </c>
      <c r="C70" s="348" t="s">
        <v>119</v>
      </c>
      <c r="D70" s="349"/>
      <c r="E70" s="34">
        <v>0</v>
      </c>
      <c r="F70" s="34">
        <v>0</v>
      </c>
    </row>
    <row r="71" spans="1:6" s="39" customFormat="1" ht="21.75" customHeight="1">
      <c r="A71" s="33"/>
      <c r="B71" s="50">
        <v>6912</v>
      </c>
      <c r="C71" s="348" t="s">
        <v>87</v>
      </c>
      <c r="D71" s="349"/>
      <c r="E71" s="34">
        <v>10350000</v>
      </c>
      <c r="F71" s="34">
        <v>10350000</v>
      </c>
    </row>
    <row r="72" spans="1:6" s="39" customFormat="1" ht="21.75" customHeight="1">
      <c r="A72" s="33"/>
      <c r="B72" s="50">
        <v>6917</v>
      </c>
      <c r="C72" s="78" t="s">
        <v>80</v>
      </c>
      <c r="D72" s="77"/>
      <c r="E72" s="34">
        <v>5000000</v>
      </c>
      <c r="F72" s="34">
        <v>5000000</v>
      </c>
    </row>
    <row r="73" spans="1:6" s="39" customFormat="1" ht="21.75" customHeight="1">
      <c r="A73" s="33"/>
      <c r="B73" s="50">
        <v>6921</v>
      </c>
      <c r="C73" s="348" t="s">
        <v>120</v>
      </c>
      <c r="D73" s="349"/>
      <c r="E73" s="34">
        <v>0</v>
      </c>
      <c r="F73" s="34">
        <v>0</v>
      </c>
    </row>
    <row r="74" spans="1:6" s="39" customFormat="1" ht="21.75" customHeight="1">
      <c r="A74" s="33"/>
      <c r="B74" s="50">
        <v>6949</v>
      </c>
      <c r="C74" s="348" t="s">
        <v>31</v>
      </c>
      <c r="D74" s="349"/>
      <c r="E74" s="34">
        <v>1643400</v>
      </c>
      <c r="F74" s="34">
        <v>1643400</v>
      </c>
    </row>
    <row r="75" spans="1:6" s="135" customFormat="1" ht="21.75" customHeight="1">
      <c r="A75" s="132"/>
      <c r="B75" s="133">
        <v>7000</v>
      </c>
      <c r="C75" s="393" t="s">
        <v>38</v>
      </c>
      <c r="D75" s="394"/>
      <c r="E75" s="134">
        <f>E76+E77+E78+E79+E80+E81</f>
        <v>42355300</v>
      </c>
      <c r="F75" s="134">
        <f>F76+F77+F78+F79+F80+F81</f>
        <v>42355300</v>
      </c>
    </row>
    <row r="76" spans="1:6" s="37" customFormat="1" ht="21.75" customHeight="1">
      <c r="A76" s="32"/>
      <c r="B76" s="131">
        <v>7001</v>
      </c>
      <c r="C76" s="369" t="s">
        <v>121</v>
      </c>
      <c r="D76" s="370"/>
      <c r="E76" s="130">
        <v>0</v>
      </c>
      <c r="F76" s="130">
        <v>0</v>
      </c>
    </row>
    <row r="77" spans="1:6" s="39" customFormat="1" ht="21.75" customHeight="1">
      <c r="A77" s="33"/>
      <c r="B77" s="50">
        <v>7002</v>
      </c>
      <c r="C77" s="348" t="s">
        <v>65</v>
      </c>
      <c r="D77" s="349"/>
      <c r="E77" s="34">
        <v>0</v>
      </c>
      <c r="F77" s="34">
        <v>0</v>
      </c>
    </row>
    <row r="78" spans="1:6" s="39" customFormat="1" ht="21.75" customHeight="1">
      <c r="A78" s="33"/>
      <c r="B78" s="50">
        <v>7003</v>
      </c>
      <c r="C78" s="348" t="s">
        <v>122</v>
      </c>
      <c r="D78" s="349"/>
      <c r="E78" s="34">
        <v>3426500</v>
      </c>
      <c r="F78" s="34">
        <v>3426500</v>
      </c>
    </row>
    <row r="79" spans="1:6" s="39" customFormat="1" ht="21.75" customHeight="1">
      <c r="A79" s="33"/>
      <c r="B79" s="50">
        <v>7004</v>
      </c>
      <c r="C79" s="348" t="s">
        <v>81</v>
      </c>
      <c r="D79" s="349"/>
      <c r="E79" s="34">
        <v>0</v>
      </c>
      <c r="F79" s="34">
        <v>0</v>
      </c>
    </row>
    <row r="80" spans="1:6" s="39" customFormat="1" ht="21.75" customHeight="1">
      <c r="A80" s="33"/>
      <c r="B80" s="50">
        <v>7006</v>
      </c>
      <c r="C80" s="348" t="s">
        <v>123</v>
      </c>
      <c r="D80" s="349"/>
      <c r="E80" s="34">
        <v>15126600</v>
      </c>
      <c r="F80" s="34">
        <v>15126600</v>
      </c>
    </row>
    <row r="81" spans="1:6" s="46" customFormat="1" ht="21.75" customHeight="1">
      <c r="A81" s="43"/>
      <c r="B81" s="51">
        <v>7049</v>
      </c>
      <c r="C81" s="354" t="s">
        <v>124</v>
      </c>
      <c r="D81" s="355"/>
      <c r="E81" s="45">
        <v>23802200</v>
      </c>
      <c r="F81" s="45">
        <v>23802200</v>
      </c>
    </row>
    <row r="82" spans="1:6" s="48" customFormat="1" ht="21.75" customHeight="1">
      <c r="A82" s="47"/>
      <c r="B82" s="361" t="s">
        <v>39</v>
      </c>
      <c r="C82" s="362"/>
      <c r="D82" s="363"/>
      <c r="E82" s="15">
        <f>E83</f>
        <v>1000000</v>
      </c>
      <c r="F82" s="15">
        <f>F83</f>
        <v>1000000</v>
      </c>
    </row>
    <row r="83" spans="1:6" s="39" customFormat="1" ht="21.75" customHeight="1">
      <c r="A83" s="33"/>
      <c r="B83" s="40">
        <v>9000</v>
      </c>
      <c r="C83" s="344" t="s">
        <v>40</v>
      </c>
      <c r="D83" s="345"/>
      <c r="E83" s="41">
        <f>E84</f>
        <v>1000000</v>
      </c>
      <c r="F83" s="41">
        <f>F84</f>
        <v>1000000</v>
      </c>
    </row>
    <row r="84" spans="1:6" s="39" customFormat="1" ht="21.75" customHeight="1">
      <c r="A84" s="33"/>
      <c r="B84" s="50">
        <v>9003</v>
      </c>
      <c r="C84" s="348" t="s">
        <v>181</v>
      </c>
      <c r="D84" s="349"/>
      <c r="E84" s="34">
        <v>1000000</v>
      </c>
      <c r="F84" s="34">
        <v>1000000</v>
      </c>
    </row>
    <row r="85" spans="1:6" s="39" customFormat="1" ht="21.75" customHeight="1">
      <c r="A85" s="33"/>
      <c r="B85" s="40">
        <v>9050</v>
      </c>
      <c r="C85" s="344" t="s">
        <v>40</v>
      </c>
      <c r="D85" s="345"/>
      <c r="E85" s="41">
        <f>E86+E87</f>
        <v>0</v>
      </c>
      <c r="F85" s="41">
        <f>F86+F87</f>
        <v>0</v>
      </c>
    </row>
    <row r="86" spans="1:6" s="39" customFormat="1" ht="21.75" customHeight="1">
      <c r="A86" s="33"/>
      <c r="B86" s="50">
        <v>9062</v>
      </c>
      <c r="C86" s="348" t="s">
        <v>87</v>
      </c>
      <c r="D86" s="349"/>
      <c r="E86" s="34">
        <v>0</v>
      </c>
      <c r="F86" s="34">
        <v>0</v>
      </c>
    </row>
    <row r="87" spans="1:6" s="39" customFormat="1" ht="21.75" customHeight="1">
      <c r="A87" s="33"/>
      <c r="B87" s="51">
        <v>9099</v>
      </c>
      <c r="C87" s="354" t="s">
        <v>132</v>
      </c>
      <c r="D87" s="355"/>
      <c r="E87" s="34">
        <v>0</v>
      </c>
      <c r="F87" s="34">
        <v>0</v>
      </c>
    </row>
    <row r="88" spans="1:6" s="48" customFormat="1" ht="21.75" customHeight="1">
      <c r="A88" s="47"/>
      <c r="B88" s="361" t="s">
        <v>41</v>
      </c>
      <c r="C88" s="362"/>
      <c r="D88" s="363"/>
      <c r="E88" s="15">
        <f>E89+E93</f>
        <v>26325000</v>
      </c>
      <c r="F88" s="15">
        <f>F89+F93</f>
        <v>26325000</v>
      </c>
    </row>
    <row r="89" spans="1:6" s="48" customFormat="1" ht="21.75" customHeight="1">
      <c r="A89" s="47"/>
      <c r="B89" s="52">
        <v>7750</v>
      </c>
      <c r="C89" s="387" t="s">
        <v>42</v>
      </c>
      <c r="D89" s="388"/>
      <c r="E89" s="15">
        <f>E90+E91+E92</f>
        <v>0</v>
      </c>
      <c r="F89" s="15">
        <f>F90+F91+F92</f>
        <v>0</v>
      </c>
    </row>
    <row r="90" spans="1:6" s="37" customFormat="1" ht="21.75" customHeight="1">
      <c r="A90" s="49"/>
      <c r="B90" s="53">
        <v>7758</v>
      </c>
      <c r="C90" s="395" t="s">
        <v>133</v>
      </c>
      <c r="D90" s="390"/>
      <c r="E90" s="54">
        <v>0</v>
      </c>
      <c r="F90" s="54">
        <v>0</v>
      </c>
    </row>
    <row r="91" spans="1:6" s="39" customFormat="1" ht="21.75" customHeight="1">
      <c r="A91" s="33"/>
      <c r="B91" s="50">
        <v>7761</v>
      </c>
      <c r="C91" s="348" t="s">
        <v>66</v>
      </c>
      <c r="D91" s="349"/>
      <c r="E91" s="34">
        <v>0</v>
      </c>
      <c r="F91" s="34">
        <v>0</v>
      </c>
    </row>
    <row r="92" spans="1:6" s="46" customFormat="1" ht="21.75" customHeight="1">
      <c r="A92" s="71"/>
      <c r="B92" s="82">
        <v>7799</v>
      </c>
      <c r="C92" s="381" t="s">
        <v>134</v>
      </c>
      <c r="D92" s="382"/>
      <c r="E92" s="83">
        <v>0</v>
      </c>
      <c r="F92" s="83">
        <v>0</v>
      </c>
    </row>
    <row r="93" spans="2:6" s="14" customFormat="1" ht="33.75" customHeight="1">
      <c r="B93" s="52">
        <v>7950</v>
      </c>
      <c r="C93" s="391" t="s">
        <v>82</v>
      </c>
      <c r="D93" s="392"/>
      <c r="E93" s="15">
        <f>E94+E95</f>
        <v>26325000</v>
      </c>
      <c r="F93" s="15">
        <f>F94+F95</f>
        <v>26325000</v>
      </c>
    </row>
    <row r="94" spans="2:6" s="49" customFormat="1" ht="21.75" customHeight="1">
      <c r="B94" s="53">
        <v>7952</v>
      </c>
      <c r="C94" s="386" t="s">
        <v>83</v>
      </c>
      <c r="D94" s="386"/>
      <c r="E94" s="54">
        <v>9300000</v>
      </c>
      <c r="F94" s="54">
        <v>9300000</v>
      </c>
    </row>
    <row r="95" spans="2:6" s="43" customFormat="1" ht="21.75" customHeight="1">
      <c r="B95" s="51">
        <v>7953</v>
      </c>
      <c r="C95" s="377" t="s">
        <v>136</v>
      </c>
      <c r="D95" s="377"/>
      <c r="E95" s="45">
        <v>17025000</v>
      </c>
      <c r="F95" s="45">
        <v>17025000</v>
      </c>
    </row>
    <row r="96" spans="1:6" ht="6" customHeight="1">
      <c r="A96" s="292"/>
      <c r="B96" s="292"/>
      <c r="C96" s="292"/>
      <c r="D96" s="292"/>
      <c r="E96" s="292"/>
      <c r="F96" s="292"/>
    </row>
    <row r="97" spans="2:6" ht="18.75" customHeight="1">
      <c r="B97" s="337" t="s">
        <v>182</v>
      </c>
      <c r="C97" s="337"/>
      <c r="D97" s="337"/>
      <c r="E97" s="337"/>
      <c r="F97" s="337"/>
    </row>
    <row r="98" spans="2:6" ht="21" customHeight="1">
      <c r="B98" s="380" t="s">
        <v>172</v>
      </c>
      <c r="C98" s="380"/>
      <c r="D98" s="380" t="s">
        <v>51</v>
      </c>
      <c r="E98" s="380"/>
      <c r="F98" s="380"/>
    </row>
    <row r="99" ht="21" customHeight="1"/>
    <row r="100" ht="18" customHeight="1"/>
    <row r="101" ht="21" customHeight="1"/>
    <row r="102" spans="2:6" ht="21" customHeight="1">
      <c r="B102" s="379" t="s">
        <v>173</v>
      </c>
      <c r="C102" s="379"/>
      <c r="D102" s="379"/>
      <c r="E102" s="379"/>
      <c r="F102" s="379"/>
    </row>
    <row r="103" spans="5:6" ht="21" customHeight="1">
      <c r="E103" s="293"/>
      <c r="F103" s="293"/>
    </row>
  </sheetData>
  <sheetProtection/>
  <mergeCells count="95">
    <mergeCell ref="C69:D69"/>
    <mergeCell ref="C60:D60"/>
    <mergeCell ref="C65:D65"/>
    <mergeCell ref="C56:D56"/>
    <mergeCell ref="C57:D57"/>
    <mergeCell ref="C58:D58"/>
    <mergeCell ref="C62:D62"/>
    <mergeCell ref="C63:D63"/>
    <mergeCell ref="C59:D59"/>
    <mergeCell ref="C61:D61"/>
    <mergeCell ref="C46:D46"/>
    <mergeCell ref="C49:D49"/>
    <mergeCell ref="C66:D66"/>
    <mergeCell ref="C45:D45"/>
    <mergeCell ref="C54:D54"/>
    <mergeCell ref="C50:D50"/>
    <mergeCell ref="C51:D51"/>
    <mergeCell ref="C53:D53"/>
    <mergeCell ref="C47:D47"/>
    <mergeCell ref="C52:D52"/>
    <mergeCell ref="C38:D38"/>
    <mergeCell ref="C39:D39"/>
    <mergeCell ref="B43:D43"/>
    <mergeCell ref="C42:D42"/>
    <mergeCell ref="C40:D40"/>
    <mergeCell ref="C44:D44"/>
    <mergeCell ref="C55:D55"/>
    <mergeCell ref="A2:F2"/>
    <mergeCell ref="A3:F3"/>
    <mergeCell ref="A4:F4"/>
    <mergeCell ref="B19:D19"/>
    <mergeCell ref="B12:D12"/>
    <mergeCell ref="B17:D17"/>
    <mergeCell ref="A5:F5"/>
    <mergeCell ref="A6:F6"/>
    <mergeCell ref="C33:D33"/>
    <mergeCell ref="B18:D18"/>
    <mergeCell ref="A7:F7"/>
    <mergeCell ref="B11:D11"/>
    <mergeCell ref="C21:D21"/>
    <mergeCell ref="B20:D20"/>
    <mergeCell ref="C25:D25"/>
    <mergeCell ref="A8:F8"/>
    <mergeCell ref="A9:F9"/>
    <mergeCell ref="B13:D13"/>
    <mergeCell ref="C34:D34"/>
    <mergeCell ref="C41:D41"/>
    <mergeCell ref="C48:D48"/>
    <mergeCell ref="B16:D16"/>
    <mergeCell ref="C30:D30"/>
    <mergeCell ref="C29:D29"/>
    <mergeCell ref="C31:D31"/>
    <mergeCell ref="C37:D37"/>
    <mergeCell ref="C36:D36"/>
    <mergeCell ref="C32:D32"/>
    <mergeCell ref="C81:D81"/>
    <mergeCell ref="C83:D83"/>
    <mergeCell ref="C84:D84"/>
    <mergeCell ref="B14:D14"/>
    <mergeCell ref="C28:D28"/>
    <mergeCell ref="C22:D22"/>
    <mergeCell ref="C23:D23"/>
    <mergeCell ref="C26:D26"/>
    <mergeCell ref="C27:D27"/>
    <mergeCell ref="B15:D15"/>
    <mergeCell ref="C68:D68"/>
    <mergeCell ref="D98:F98"/>
    <mergeCell ref="B82:D82"/>
    <mergeCell ref="C87:D87"/>
    <mergeCell ref="C78:D78"/>
    <mergeCell ref="C80:D80"/>
    <mergeCell ref="A96:F96"/>
    <mergeCell ref="C93:D93"/>
    <mergeCell ref="C73:D73"/>
    <mergeCell ref="C74:D74"/>
    <mergeCell ref="E103:F103"/>
    <mergeCell ref="C89:D89"/>
    <mergeCell ref="C90:D90"/>
    <mergeCell ref="C91:D91"/>
    <mergeCell ref="C92:D92"/>
    <mergeCell ref="C94:D94"/>
    <mergeCell ref="B98:C98"/>
    <mergeCell ref="B97:F97"/>
    <mergeCell ref="B102:F102"/>
    <mergeCell ref="C95:D95"/>
    <mergeCell ref="C35:D35"/>
    <mergeCell ref="C85:D85"/>
    <mergeCell ref="C86:D86"/>
    <mergeCell ref="B88:D88"/>
    <mergeCell ref="C70:D70"/>
    <mergeCell ref="C77:D77"/>
    <mergeCell ref="C79:D79"/>
    <mergeCell ref="C75:D75"/>
    <mergeCell ref="C71:D71"/>
    <mergeCell ref="C76:D76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27">
      <selection activeCell="B109" sqref="B109:C109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70" t="s">
        <v>10</v>
      </c>
    </row>
    <row r="2" spans="1:6" ht="18" customHeight="1">
      <c r="A2" s="317" t="s">
        <v>171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9.75" customHeight="1">
      <c r="A4" s="307"/>
      <c r="B4" s="307"/>
      <c r="C4" s="307"/>
      <c r="D4" s="307"/>
      <c r="E4" s="307"/>
      <c r="F4" s="307"/>
    </row>
    <row r="5" spans="1:6" ht="22.5" customHeight="1">
      <c r="A5" s="342" t="s">
        <v>0</v>
      </c>
      <c r="B5" s="342"/>
      <c r="C5" s="342"/>
      <c r="D5" s="342"/>
      <c r="E5" s="342"/>
      <c r="F5" s="342"/>
    </row>
    <row r="6" spans="1:6" ht="21" customHeight="1">
      <c r="A6" s="343" t="s">
        <v>53</v>
      </c>
      <c r="B6" s="343"/>
      <c r="C6" s="343"/>
      <c r="D6" s="343"/>
      <c r="E6" s="343"/>
      <c r="F6" s="343"/>
    </row>
    <row r="7" spans="1:6" ht="21" customHeight="1">
      <c r="A7" s="321" t="s">
        <v>165</v>
      </c>
      <c r="B7" s="321"/>
      <c r="C7" s="321"/>
      <c r="D7" s="321"/>
      <c r="E7" s="321"/>
      <c r="F7" s="321"/>
    </row>
    <row r="8" spans="1:6" ht="21" customHeight="1">
      <c r="A8" s="327" t="s">
        <v>1</v>
      </c>
      <c r="B8" s="327"/>
      <c r="C8" s="327"/>
      <c r="D8" s="327"/>
      <c r="E8" s="327"/>
      <c r="F8" s="327"/>
    </row>
    <row r="9" spans="1:6" ht="18" customHeight="1">
      <c r="A9" s="327" t="s">
        <v>45</v>
      </c>
      <c r="B9" s="327"/>
      <c r="C9" s="327"/>
      <c r="D9" s="327"/>
      <c r="E9" s="327"/>
      <c r="F9" s="327"/>
    </row>
    <row r="10" ht="16.5" customHeight="1">
      <c r="F10" s="1" t="s">
        <v>98</v>
      </c>
    </row>
    <row r="11" spans="1:6" s="28" customFormat="1" ht="36.75" customHeight="1">
      <c r="A11" s="26" t="s">
        <v>2</v>
      </c>
      <c r="B11" s="356" t="s">
        <v>3</v>
      </c>
      <c r="C11" s="357"/>
      <c r="D11" s="358"/>
      <c r="E11" s="27" t="s">
        <v>52</v>
      </c>
      <c r="F11" s="29" t="s">
        <v>67</v>
      </c>
    </row>
    <row r="12" spans="1:6" s="6" customFormat="1" ht="21.75" customHeight="1">
      <c r="A12" s="9" t="s">
        <v>5</v>
      </c>
      <c r="B12" s="366" t="s">
        <v>11</v>
      </c>
      <c r="C12" s="367"/>
      <c r="D12" s="368"/>
      <c r="E12" s="15">
        <f>E13</f>
        <v>3599000000</v>
      </c>
      <c r="F12" s="15">
        <f>F13</f>
        <v>3599000000</v>
      </c>
    </row>
    <row r="13" spans="1:6" s="32" customFormat="1" ht="21.75" customHeight="1">
      <c r="A13" s="30" t="s">
        <v>9</v>
      </c>
      <c r="B13" s="350" t="s">
        <v>6</v>
      </c>
      <c r="C13" s="350"/>
      <c r="D13" s="350"/>
      <c r="E13" s="31">
        <f>E14+E15</f>
        <v>3599000000</v>
      </c>
      <c r="F13" s="31">
        <f>F14+F15</f>
        <v>3599000000</v>
      </c>
    </row>
    <row r="14" spans="2:6" s="33" customFormat="1" ht="21.75" customHeight="1">
      <c r="B14" s="346" t="s">
        <v>54</v>
      </c>
      <c r="C14" s="346"/>
      <c r="D14" s="346"/>
      <c r="E14" s="34">
        <v>3599000000</v>
      </c>
      <c r="F14" s="34">
        <v>3599000000</v>
      </c>
    </row>
    <row r="15" spans="2:6" s="71" customFormat="1" ht="21.75" customHeight="1">
      <c r="B15" s="347" t="s">
        <v>55</v>
      </c>
      <c r="C15" s="347"/>
      <c r="D15" s="347"/>
      <c r="E15" s="83">
        <v>0</v>
      </c>
      <c r="F15" s="83">
        <v>0</v>
      </c>
    </row>
    <row r="16" spans="2:6" s="14" customFormat="1" ht="21.75" customHeight="1">
      <c r="B16" s="378" t="s">
        <v>167</v>
      </c>
      <c r="C16" s="378"/>
      <c r="D16" s="378"/>
      <c r="E16" s="15">
        <v>1828028562</v>
      </c>
      <c r="F16" s="15">
        <v>1828028562</v>
      </c>
    </row>
    <row r="17" spans="1:6" s="6" customFormat="1" ht="21.75" customHeight="1">
      <c r="A17" s="150" t="s">
        <v>7</v>
      </c>
      <c r="B17" s="400" t="s">
        <v>12</v>
      </c>
      <c r="C17" s="401"/>
      <c r="D17" s="402"/>
      <c r="E17" s="151">
        <f>E18</f>
        <v>1770971438</v>
      </c>
      <c r="F17" s="151">
        <f>F18</f>
        <v>1770971438</v>
      </c>
    </row>
    <row r="18" spans="1:6" s="23" customFormat="1" ht="21.75" customHeight="1">
      <c r="A18" s="13" t="s">
        <v>9</v>
      </c>
      <c r="B18" s="361" t="s">
        <v>6</v>
      </c>
      <c r="C18" s="362"/>
      <c r="D18" s="363"/>
      <c r="E18" s="15">
        <f>E19+E95</f>
        <v>1770971438</v>
      </c>
      <c r="F18" s="15">
        <f>F19+F95</f>
        <v>1770971438</v>
      </c>
    </row>
    <row r="19" spans="1:6" s="23" customFormat="1" ht="21.75" customHeight="1">
      <c r="A19" s="13" t="s">
        <v>75</v>
      </c>
      <c r="B19" s="365" t="s">
        <v>54</v>
      </c>
      <c r="C19" s="365"/>
      <c r="D19" s="365"/>
      <c r="E19" s="15">
        <f>E20+E43+E83+E87</f>
        <v>1770971438</v>
      </c>
      <c r="F19" s="15">
        <f>F20+F43+F83+F87</f>
        <v>1770971438</v>
      </c>
    </row>
    <row r="20" spans="1:6" s="23" customFormat="1" ht="21.75" customHeight="1">
      <c r="A20" s="13"/>
      <c r="B20" s="361" t="s">
        <v>43</v>
      </c>
      <c r="C20" s="362"/>
      <c r="D20" s="363"/>
      <c r="E20" s="15">
        <f>E21+E25+E27+E36+E38</f>
        <v>1514952638</v>
      </c>
      <c r="F20" s="15">
        <f>F21+F25+F27+F36+F38</f>
        <v>1514952638</v>
      </c>
    </row>
    <row r="21" spans="1:6" s="37" customFormat="1" ht="21.75" customHeight="1">
      <c r="A21" s="35"/>
      <c r="B21" s="36">
        <v>6000</v>
      </c>
      <c r="C21" s="359" t="s">
        <v>13</v>
      </c>
      <c r="D21" s="360"/>
      <c r="E21" s="31">
        <f>E22+E23+E24</f>
        <v>855814900</v>
      </c>
      <c r="F21" s="31">
        <f>F22+F23+F24</f>
        <v>855814900</v>
      </c>
    </row>
    <row r="22" spans="1:6" s="39" customFormat="1" ht="21.75" customHeight="1">
      <c r="A22" s="33"/>
      <c r="B22" s="38">
        <v>6001</v>
      </c>
      <c r="C22" s="348" t="s">
        <v>129</v>
      </c>
      <c r="D22" s="349"/>
      <c r="E22" s="34">
        <v>798690900</v>
      </c>
      <c r="F22" s="34">
        <v>798690900</v>
      </c>
    </row>
    <row r="23" spans="1:6" s="39" customFormat="1" ht="21.75" customHeight="1">
      <c r="A23" s="33"/>
      <c r="B23" s="38">
        <v>6003</v>
      </c>
      <c r="C23" s="348" t="s">
        <v>130</v>
      </c>
      <c r="D23" s="349"/>
      <c r="E23" s="34">
        <v>57124000</v>
      </c>
      <c r="F23" s="34">
        <v>57124000</v>
      </c>
    </row>
    <row r="24" spans="1:6" s="39" customFormat="1" ht="21.75" customHeight="1">
      <c r="A24" s="33"/>
      <c r="B24" s="38">
        <v>6049</v>
      </c>
      <c r="C24" s="78" t="s">
        <v>118</v>
      </c>
      <c r="D24" s="77"/>
      <c r="E24" s="34">
        <v>0</v>
      </c>
      <c r="F24" s="34">
        <v>0</v>
      </c>
    </row>
    <row r="25" spans="1:6" s="39" customFormat="1" ht="21.75" customHeight="1">
      <c r="A25" s="33"/>
      <c r="B25" s="40">
        <v>6050</v>
      </c>
      <c r="C25" s="344" t="s">
        <v>32</v>
      </c>
      <c r="D25" s="345"/>
      <c r="E25" s="41">
        <f>E26</f>
        <v>18000000</v>
      </c>
      <c r="F25" s="41">
        <f>F26</f>
        <v>18000000</v>
      </c>
    </row>
    <row r="26" spans="1:6" s="39" customFormat="1" ht="21.75" customHeight="1">
      <c r="A26" s="33"/>
      <c r="B26" s="38">
        <v>6051</v>
      </c>
      <c r="C26" s="348" t="s">
        <v>131</v>
      </c>
      <c r="D26" s="349"/>
      <c r="E26" s="34">
        <v>18000000</v>
      </c>
      <c r="F26" s="34">
        <v>18000000</v>
      </c>
    </row>
    <row r="27" spans="1:6" s="39" customFormat="1" ht="21.75" customHeight="1">
      <c r="A27" s="33"/>
      <c r="B27" s="40">
        <v>6100</v>
      </c>
      <c r="C27" s="344" t="s">
        <v>14</v>
      </c>
      <c r="D27" s="345"/>
      <c r="E27" s="41">
        <f>E28+E29+E30+E31+E32+E33+E34+E35</f>
        <v>447666500</v>
      </c>
      <c r="F27" s="41">
        <f>F28+F29+F30+F31+F32+F33+F34+F35</f>
        <v>447666500</v>
      </c>
    </row>
    <row r="28" spans="1:6" s="39" customFormat="1" ht="21.75" customHeight="1">
      <c r="A28" s="33"/>
      <c r="B28" s="38">
        <v>6101</v>
      </c>
      <c r="C28" s="348" t="s">
        <v>15</v>
      </c>
      <c r="D28" s="349"/>
      <c r="E28" s="34">
        <v>13890000</v>
      </c>
      <c r="F28" s="34">
        <v>13890000</v>
      </c>
    </row>
    <row r="29" spans="1:6" s="39" customFormat="1" ht="21.75" customHeight="1">
      <c r="A29" s="33"/>
      <c r="B29" s="38">
        <v>6106</v>
      </c>
      <c r="C29" s="348" t="s">
        <v>33</v>
      </c>
      <c r="D29" s="349"/>
      <c r="E29" s="34">
        <v>19946100</v>
      </c>
      <c r="F29" s="34">
        <v>19946100</v>
      </c>
    </row>
    <row r="30" spans="1:6" s="39" customFormat="1" ht="21.75" customHeight="1">
      <c r="A30" s="33"/>
      <c r="B30" s="38">
        <v>6107</v>
      </c>
      <c r="C30" s="348" t="s">
        <v>56</v>
      </c>
      <c r="D30" s="349"/>
      <c r="E30" s="34">
        <v>0</v>
      </c>
      <c r="F30" s="34">
        <v>0</v>
      </c>
    </row>
    <row r="31" spans="1:6" s="39" customFormat="1" ht="21.75" customHeight="1">
      <c r="A31" s="33"/>
      <c r="B31" s="38">
        <v>6112</v>
      </c>
      <c r="C31" s="348" t="s">
        <v>16</v>
      </c>
      <c r="D31" s="349"/>
      <c r="E31" s="34">
        <v>242160000</v>
      </c>
      <c r="F31" s="34">
        <v>242160000</v>
      </c>
    </row>
    <row r="32" spans="1:6" s="39" customFormat="1" ht="21.75" customHeight="1">
      <c r="A32" s="33"/>
      <c r="B32" s="38">
        <v>6113</v>
      </c>
      <c r="C32" s="348" t="s">
        <v>17</v>
      </c>
      <c r="D32" s="349"/>
      <c r="E32" s="34">
        <v>0</v>
      </c>
      <c r="F32" s="34">
        <v>0</v>
      </c>
    </row>
    <row r="33" spans="1:6" s="39" customFormat="1" ht="21.75" customHeight="1">
      <c r="A33" s="33"/>
      <c r="B33" s="38">
        <v>6115</v>
      </c>
      <c r="C33" s="348" t="s">
        <v>76</v>
      </c>
      <c r="D33" s="349"/>
      <c r="E33" s="34">
        <v>167182400</v>
      </c>
      <c r="F33" s="34">
        <v>167182400</v>
      </c>
    </row>
    <row r="34" spans="1:6" s="39" customFormat="1" ht="21.75" customHeight="1">
      <c r="A34" s="33"/>
      <c r="B34" s="38">
        <v>6118</v>
      </c>
      <c r="C34" s="348" t="s">
        <v>68</v>
      </c>
      <c r="D34" s="349"/>
      <c r="E34" s="34">
        <v>0</v>
      </c>
      <c r="F34" s="34">
        <v>0</v>
      </c>
    </row>
    <row r="35" spans="1:6" s="39" customFormat="1" ht="21.75" customHeight="1">
      <c r="A35" s="33"/>
      <c r="B35" s="38">
        <v>6149</v>
      </c>
      <c r="C35" s="348" t="s">
        <v>97</v>
      </c>
      <c r="D35" s="349"/>
      <c r="E35" s="34">
        <v>4488000</v>
      </c>
      <c r="F35" s="34">
        <v>4488000</v>
      </c>
    </row>
    <row r="36" spans="1:6" s="39" customFormat="1" ht="21.75" customHeight="1">
      <c r="A36" s="33"/>
      <c r="B36" s="40">
        <v>6200</v>
      </c>
      <c r="C36" s="344" t="s">
        <v>34</v>
      </c>
      <c r="D36" s="345"/>
      <c r="E36" s="41">
        <f>E37</f>
        <v>0</v>
      </c>
      <c r="F36" s="41">
        <f>F37</f>
        <v>0</v>
      </c>
    </row>
    <row r="37" spans="1:6" s="39" customFormat="1" ht="21.75" customHeight="1">
      <c r="A37" s="33"/>
      <c r="B37" s="38">
        <v>6249</v>
      </c>
      <c r="C37" s="348" t="s">
        <v>77</v>
      </c>
      <c r="D37" s="349"/>
      <c r="E37" s="34">
        <v>0</v>
      </c>
      <c r="F37" s="34">
        <v>0</v>
      </c>
    </row>
    <row r="38" spans="1:6" s="39" customFormat="1" ht="21.75" customHeight="1">
      <c r="A38" s="33"/>
      <c r="B38" s="40">
        <v>6300</v>
      </c>
      <c r="C38" s="344" t="s">
        <v>18</v>
      </c>
      <c r="D38" s="345"/>
      <c r="E38" s="41">
        <f>E39+E40+E41+E42</f>
        <v>193471238</v>
      </c>
      <c r="F38" s="41">
        <f>F39+F40+F41+F42</f>
        <v>193471238</v>
      </c>
    </row>
    <row r="39" spans="1:6" s="90" customFormat="1" ht="21.75" customHeight="1">
      <c r="A39" s="43"/>
      <c r="B39" s="44">
        <v>6301</v>
      </c>
      <c r="C39" s="354" t="s">
        <v>19</v>
      </c>
      <c r="D39" s="355"/>
      <c r="E39" s="45">
        <v>160181038</v>
      </c>
      <c r="F39" s="45">
        <v>160181038</v>
      </c>
    </row>
    <row r="40" spans="1:6" s="37" customFormat="1" ht="21.75" customHeight="1">
      <c r="A40" s="98"/>
      <c r="B40" s="129">
        <v>6302</v>
      </c>
      <c r="C40" s="369" t="s">
        <v>20</v>
      </c>
      <c r="D40" s="370"/>
      <c r="E40" s="130">
        <v>25612800</v>
      </c>
      <c r="F40" s="130">
        <v>25612800</v>
      </c>
    </row>
    <row r="41" spans="1:6" s="39" customFormat="1" ht="21.75" customHeight="1">
      <c r="A41" s="33"/>
      <c r="B41" s="38">
        <v>6303</v>
      </c>
      <c r="C41" s="348" t="s">
        <v>21</v>
      </c>
      <c r="D41" s="349"/>
      <c r="E41" s="34">
        <v>0</v>
      </c>
      <c r="F41" s="34">
        <v>0</v>
      </c>
    </row>
    <row r="42" spans="1:6" s="39" customFormat="1" ht="21.75" customHeight="1">
      <c r="A42" s="33"/>
      <c r="B42" s="38">
        <v>6304</v>
      </c>
      <c r="C42" s="348" t="s">
        <v>22</v>
      </c>
      <c r="D42" s="349"/>
      <c r="E42" s="34">
        <v>7677400</v>
      </c>
      <c r="F42" s="34">
        <v>7677400</v>
      </c>
    </row>
    <row r="43" spans="1:6" s="48" customFormat="1" ht="21.75" customHeight="1">
      <c r="A43" s="47"/>
      <c r="B43" s="361" t="s">
        <v>23</v>
      </c>
      <c r="C43" s="362"/>
      <c r="D43" s="363"/>
      <c r="E43" s="15">
        <f>E44+E48+E53+E59+E61+E66+E69+E75</f>
        <v>56948800</v>
      </c>
      <c r="F43" s="15">
        <f>F44+F48+F53+F59+F61+F66+F69+F75</f>
        <v>56948800</v>
      </c>
    </row>
    <row r="44" spans="1:6" s="37" customFormat="1" ht="21.75" customHeight="1">
      <c r="A44" s="49"/>
      <c r="B44" s="36">
        <v>6500</v>
      </c>
      <c r="C44" s="359" t="s">
        <v>24</v>
      </c>
      <c r="D44" s="360"/>
      <c r="E44" s="31">
        <f>E45+E46+E47</f>
        <v>14127400</v>
      </c>
      <c r="F44" s="31">
        <f>F45+F46+F47</f>
        <v>14127400</v>
      </c>
    </row>
    <row r="45" spans="1:6" s="39" customFormat="1" ht="21.75" customHeight="1">
      <c r="A45" s="33"/>
      <c r="B45" s="38">
        <v>6501</v>
      </c>
      <c r="C45" s="348" t="s">
        <v>25</v>
      </c>
      <c r="D45" s="349"/>
      <c r="E45" s="34">
        <v>6585000</v>
      </c>
      <c r="F45" s="34">
        <v>6585000</v>
      </c>
    </row>
    <row r="46" spans="1:6" s="39" customFormat="1" ht="21.75" customHeight="1">
      <c r="A46" s="33"/>
      <c r="B46" s="38">
        <v>6502</v>
      </c>
      <c r="C46" s="348" t="s">
        <v>35</v>
      </c>
      <c r="D46" s="349"/>
      <c r="E46" s="34">
        <v>0</v>
      </c>
      <c r="F46" s="34">
        <v>0</v>
      </c>
    </row>
    <row r="47" spans="1:6" s="39" customFormat="1" ht="21.75" customHeight="1">
      <c r="A47" s="33"/>
      <c r="B47" s="38">
        <v>6504</v>
      </c>
      <c r="C47" s="348" t="s">
        <v>35</v>
      </c>
      <c r="D47" s="349"/>
      <c r="E47" s="34">
        <v>7542400</v>
      </c>
      <c r="F47" s="34">
        <v>7542400</v>
      </c>
    </row>
    <row r="48" spans="1:6" s="39" customFormat="1" ht="21.75" customHeight="1">
      <c r="A48" s="33"/>
      <c r="B48" s="40">
        <v>6550</v>
      </c>
      <c r="C48" s="344" t="s">
        <v>26</v>
      </c>
      <c r="D48" s="345"/>
      <c r="E48" s="41">
        <f>E49+E50+E51+E52</f>
        <v>19890000</v>
      </c>
      <c r="F48" s="41">
        <f>F49+F50+F51+F52</f>
        <v>19890000</v>
      </c>
    </row>
    <row r="49" spans="1:6" s="39" customFormat="1" ht="21.75" customHeight="1">
      <c r="A49" s="33"/>
      <c r="B49" s="38">
        <v>6551</v>
      </c>
      <c r="C49" s="348" t="s">
        <v>36</v>
      </c>
      <c r="D49" s="349"/>
      <c r="E49" s="34">
        <v>10236000</v>
      </c>
      <c r="F49" s="34">
        <v>10236000</v>
      </c>
    </row>
    <row r="50" spans="1:6" s="39" customFormat="1" ht="21.75" customHeight="1">
      <c r="A50" s="33"/>
      <c r="B50" s="38">
        <v>6552</v>
      </c>
      <c r="C50" s="348" t="s">
        <v>37</v>
      </c>
      <c r="D50" s="349"/>
      <c r="E50" s="34">
        <v>0</v>
      </c>
      <c r="F50" s="34">
        <v>0</v>
      </c>
    </row>
    <row r="51" spans="1:6" s="39" customFormat="1" ht="21.75" customHeight="1">
      <c r="A51" s="33"/>
      <c r="B51" s="38">
        <v>6553</v>
      </c>
      <c r="C51" s="348" t="s">
        <v>27</v>
      </c>
      <c r="D51" s="349"/>
      <c r="E51" s="34">
        <v>7650000</v>
      </c>
      <c r="F51" s="34">
        <v>7650000</v>
      </c>
    </row>
    <row r="52" spans="1:6" s="39" customFormat="1" ht="21.75" customHeight="1">
      <c r="A52" s="33"/>
      <c r="B52" s="38">
        <v>6599</v>
      </c>
      <c r="C52" s="348" t="s">
        <v>28</v>
      </c>
      <c r="D52" s="349"/>
      <c r="E52" s="34">
        <v>2004000</v>
      </c>
      <c r="F52" s="34">
        <v>2004000</v>
      </c>
    </row>
    <row r="53" spans="1:6" s="39" customFormat="1" ht="21.75" customHeight="1">
      <c r="A53" s="33"/>
      <c r="B53" s="40">
        <v>6600</v>
      </c>
      <c r="C53" s="344" t="s">
        <v>29</v>
      </c>
      <c r="D53" s="345"/>
      <c r="E53" s="41">
        <f>E54+E55+E56+E57+E58</f>
        <v>2965500</v>
      </c>
      <c r="F53" s="41">
        <f>F54+F55+F56+F57+F58</f>
        <v>2965500</v>
      </c>
    </row>
    <row r="54" spans="1:6" s="39" customFormat="1" ht="21.75" customHeight="1">
      <c r="A54" s="33"/>
      <c r="B54" s="38">
        <v>6601</v>
      </c>
      <c r="C54" s="348" t="s">
        <v>125</v>
      </c>
      <c r="D54" s="349"/>
      <c r="E54" s="34">
        <v>2701500</v>
      </c>
      <c r="F54" s="34">
        <v>2701500</v>
      </c>
    </row>
    <row r="55" spans="1:6" s="39" customFormat="1" ht="21.75" customHeight="1">
      <c r="A55" s="33"/>
      <c r="B55" s="38">
        <v>6603</v>
      </c>
      <c r="C55" s="348" t="s">
        <v>57</v>
      </c>
      <c r="D55" s="349"/>
      <c r="E55" s="34">
        <v>0</v>
      </c>
      <c r="F55" s="34">
        <v>0</v>
      </c>
    </row>
    <row r="56" spans="1:6" s="39" customFormat="1" ht="21.75" customHeight="1">
      <c r="A56" s="33"/>
      <c r="B56" s="38">
        <v>6612</v>
      </c>
      <c r="C56" s="348" t="s">
        <v>126</v>
      </c>
      <c r="D56" s="349"/>
      <c r="E56" s="34">
        <v>0</v>
      </c>
      <c r="F56" s="34">
        <v>0</v>
      </c>
    </row>
    <row r="57" spans="1:6" s="39" customFormat="1" ht="21.75" customHeight="1">
      <c r="A57" s="33"/>
      <c r="B57" s="38">
        <v>6615</v>
      </c>
      <c r="C57" s="348" t="s">
        <v>127</v>
      </c>
      <c r="D57" s="349"/>
      <c r="E57" s="34">
        <v>264000</v>
      </c>
      <c r="F57" s="34">
        <v>264000</v>
      </c>
    </row>
    <row r="58" spans="1:6" s="39" customFormat="1" ht="21.75" customHeight="1">
      <c r="A58" s="33"/>
      <c r="B58" s="38">
        <v>6617</v>
      </c>
      <c r="C58" s="348" t="s">
        <v>128</v>
      </c>
      <c r="D58" s="349"/>
      <c r="E58" s="34">
        <v>0</v>
      </c>
      <c r="F58" s="34">
        <v>0</v>
      </c>
    </row>
    <row r="59" spans="1:6" s="39" customFormat="1" ht="21.75" customHeight="1">
      <c r="A59" s="33"/>
      <c r="B59" s="40">
        <v>6650</v>
      </c>
      <c r="C59" s="344" t="s">
        <v>58</v>
      </c>
      <c r="D59" s="345"/>
      <c r="E59" s="41">
        <f>E60</f>
        <v>0</v>
      </c>
      <c r="F59" s="41">
        <f>F60</f>
        <v>0</v>
      </c>
    </row>
    <row r="60" spans="1:6" s="39" customFormat="1" ht="21.75" customHeight="1">
      <c r="A60" s="33"/>
      <c r="B60" s="38">
        <v>6699</v>
      </c>
      <c r="C60" s="348" t="s">
        <v>59</v>
      </c>
      <c r="D60" s="349"/>
      <c r="E60" s="34">
        <v>0</v>
      </c>
      <c r="F60" s="34">
        <v>0</v>
      </c>
    </row>
    <row r="61" spans="1:6" s="39" customFormat="1" ht="21.75" customHeight="1">
      <c r="A61" s="33"/>
      <c r="B61" s="40">
        <v>6700</v>
      </c>
      <c r="C61" s="344" t="s">
        <v>69</v>
      </c>
      <c r="D61" s="345"/>
      <c r="E61" s="41">
        <f>E62+E63+E64+E65</f>
        <v>6140000</v>
      </c>
      <c r="F61" s="41">
        <f>F62+F63+F64+F65</f>
        <v>6140000</v>
      </c>
    </row>
    <row r="62" spans="1:6" s="39" customFormat="1" ht="21.75" customHeight="1">
      <c r="A62" s="33"/>
      <c r="B62" s="38">
        <v>6701</v>
      </c>
      <c r="C62" s="348" t="s">
        <v>60</v>
      </c>
      <c r="D62" s="349"/>
      <c r="E62" s="34">
        <v>0</v>
      </c>
      <c r="F62" s="34">
        <v>0</v>
      </c>
    </row>
    <row r="63" spans="1:6" s="39" customFormat="1" ht="21.75" customHeight="1">
      <c r="A63" s="33"/>
      <c r="B63" s="38">
        <v>6702</v>
      </c>
      <c r="C63" s="348" t="s">
        <v>61</v>
      </c>
      <c r="D63" s="349"/>
      <c r="E63" s="34">
        <v>0</v>
      </c>
      <c r="F63" s="34">
        <v>0</v>
      </c>
    </row>
    <row r="64" spans="1:6" s="39" customFormat="1" ht="21.75" customHeight="1">
      <c r="A64" s="33"/>
      <c r="B64" s="38">
        <v>6703</v>
      </c>
      <c r="C64" s="78" t="s">
        <v>78</v>
      </c>
      <c r="D64" s="77"/>
      <c r="E64" s="34">
        <v>0</v>
      </c>
      <c r="F64" s="34">
        <v>0</v>
      </c>
    </row>
    <row r="65" spans="1:6" s="39" customFormat="1" ht="21.75" customHeight="1">
      <c r="A65" s="33"/>
      <c r="B65" s="38">
        <v>6704</v>
      </c>
      <c r="C65" s="348" t="s">
        <v>62</v>
      </c>
      <c r="D65" s="349"/>
      <c r="E65" s="34">
        <v>6140000</v>
      </c>
      <c r="F65" s="34">
        <v>6140000</v>
      </c>
    </row>
    <row r="66" spans="1:6" s="39" customFormat="1" ht="21.75" customHeight="1">
      <c r="A66" s="33"/>
      <c r="B66" s="40">
        <v>6750</v>
      </c>
      <c r="C66" s="344" t="s">
        <v>63</v>
      </c>
      <c r="D66" s="345"/>
      <c r="E66" s="41">
        <f>E67+E68</f>
        <v>0</v>
      </c>
      <c r="F66" s="41">
        <f>F67+F68</f>
        <v>0</v>
      </c>
    </row>
    <row r="67" spans="1:6" s="39" customFormat="1" ht="21.75" customHeight="1">
      <c r="A67" s="33"/>
      <c r="B67" s="79">
        <v>6751</v>
      </c>
      <c r="C67" s="80" t="s">
        <v>79</v>
      </c>
      <c r="D67" s="81"/>
      <c r="E67" s="34">
        <v>0</v>
      </c>
      <c r="F67" s="34">
        <v>0</v>
      </c>
    </row>
    <row r="68" spans="1:6" s="39" customFormat="1" ht="21.75" customHeight="1">
      <c r="A68" s="33"/>
      <c r="B68" s="38">
        <v>6799</v>
      </c>
      <c r="C68" s="348" t="s">
        <v>64</v>
      </c>
      <c r="D68" s="349"/>
      <c r="E68" s="34">
        <v>0</v>
      </c>
      <c r="F68" s="34">
        <v>0</v>
      </c>
    </row>
    <row r="69" spans="1:6" s="39" customFormat="1" ht="21.75" customHeight="1">
      <c r="A69" s="33"/>
      <c r="B69" s="40">
        <v>6900</v>
      </c>
      <c r="C69" s="344" t="s">
        <v>30</v>
      </c>
      <c r="D69" s="345"/>
      <c r="E69" s="41">
        <f>E70+E71+E72+E73+E74</f>
        <v>0</v>
      </c>
      <c r="F69" s="41">
        <f>F70+F71+F72+F73+F74</f>
        <v>0</v>
      </c>
    </row>
    <row r="70" spans="1:6" s="39" customFormat="1" ht="21.75" customHeight="1">
      <c r="A70" s="33"/>
      <c r="B70" s="50">
        <v>6907</v>
      </c>
      <c r="C70" s="348" t="s">
        <v>119</v>
      </c>
      <c r="D70" s="349"/>
      <c r="E70" s="34">
        <v>0</v>
      </c>
      <c r="F70" s="34">
        <v>0</v>
      </c>
    </row>
    <row r="71" spans="1:6" s="39" customFormat="1" ht="21.75" customHeight="1">
      <c r="A71" s="33"/>
      <c r="B71" s="50">
        <v>6912</v>
      </c>
      <c r="C71" s="348" t="s">
        <v>87</v>
      </c>
      <c r="D71" s="349"/>
      <c r="E71" s="34">
        <v>0</v>
      </c>
      <c r="F71" s="34">
        <v>0</v>
      </c>
    </row>
    <row r="72" spans="1:6" s="39" customFormat="1" ht="21.75" customHeight="1">
      <c r="A72" s="33"/>
      <c r="B72" s="50">
        <v>6917</v>
      </c>
      <c r="C72" s="78" t="s">
        <v>80</v>
      </c>
      <c r="D72" s="77"/>
      <c r="E72" s="34">
        <v>0</v>
      </c>
      <c r="F72" s="34">
        <v>0</v>
      </c>
    </row>
    <row r="73" spans="1:6" s="39" customFormat="1" ht="21.75" customHeight="1">
      <c r="A73" s="33"/>
      <c r="B73" s="50">
        <v>6921</v>
      </c>
      <c r="C73" s="348" t="s">
        <v>120</v>
      </c>
      <c r="D73" s="349"/>
      <c r="E73" s="34">
        <v>0</v>
      </c>
      <c r="F73" s="34">
        <v>0</v>
      </c>
    </row>
    <row r="74" spans="1:6" s="39" customFormat="1" ht="21.75" customHeight="1">
      <c r="A74" s="33"/>
      <c r="B74" s="50">
        <v>6949</v>
      </c>
      <c r="C74" s="348" t="s">
        <v>31</v>
      </c>
      <c r="D74" s="349"/>
      <c r="E74" s="34">
        <v>0</v>
      </c>
      <c r="F74" s="34">
        <v>0</v>
      </c>
    </row>
    <row r="75" spans="1:6" s="135" customFormat="1" ht="21.75" customHeight="1">
      <c r="A75" s="132"/>
      <c r="B75" s="133">
        <v>7000</v>
      </c>
      <c r="C75" s="393" t="s">
        <v>38</v>
      </c>
      <c r="D75" s="394"/>
      <c r="E75" s="134">
        <f>E78+E80+E81+E82</f>
        <v>13825900</v>
      </c>
      <c r="F75" s="134">
        <f>F78+F80+F81+F82</f>
        <v>13825900</v>
      </c>
    </row>
    <row r="76" spans="1:6" s="37" customFormat="1" ht="21.75" customHeight="1">
      <c r="A76" s="32"/>
      <c r="B76" s="131">
        <v>7001</v>
      </c>
      <c r="C76" s="369" t="s">
        <v>121</v>
      </c>
      <c r="D76" s="370"/>
      <c r="E76" s="130">
        <v>0</v>
      </c>
      <c r="F76" s="130">
        <v>0</v>
      </c>
    </row>
    <row r="77" spans="1:6" s="39" customFormat="1" ht="21.75" customHeight="1">
      <c r="A77" s="33"/>
      <c r="B77" s="50">
        <v>7002</v>
      </c>
      <c r="C77" s="348" t="s">
        <v>65</v>
      </c>
      <c r="D77" s="349"/>
      <c r="E77" s="34">
        <v>0</v>
      </c>
      <c r="F77" s="34">
        <v>0</v>
      </c>
    </row>
    <row r="78" spans="1:6" s="39" customFormat="1" ht="21.75" customHeight="1">
      <c r="A78" s="33"/>
      <c r="B78" s="50">
        <v>7003</v>
      </c>
      <c r="C78" s="348" t="s">
        <v>122</v>
      </c>
      <c r="D78" s="349"/>
      <c r="E78" s="34">
        <v>3528500</v>
      </c>
      <c r="F78" s="34">
        <v>3528500</v>
      </c>
    </row>
    <row r="79" spans="1:6" s="39" customFormat="1" ht="21.75" customHeight="1">
      <c r="A79" s="33"/>
      <c r="B79" s="50">
        <v>7004</v>
      </c>
      <c r="C79" s="348" t="s">
        <v>81</v>
      </c>
      <c r="D79" s="349"/>
      <c r="E79" s="34">
        <v>0</v>
      </c>
      <c r="F79" s="34">
        <v>0</v>
      </c>
    </row>
    <row r="80" spans="1:6" s="39" customFormat="1" ht="21.75" customHeight="1">
      <c r="A80" s="33"/>
      <c r="B80" s="50">
        <v>7006</v>
      </c>
      <c r="C80" s="348" t="s">
        <v>123</v>
      </c>
      <c r="D80" s="349"/>
      <c r="E80" s="34">
        <v>1424600</v>
      </c>
      <c r="F80" s="34">
        <v>1424600</v>
      </c>
    </row>
    <row r="81" spans="1:6" s="46" customFormat="1" ht="21.75" customHeight="1">
      <c r="A81" s="71"/>
      <c r="B81" s="82">
        <v>7012</v>
      </c>
      <c r="C81" s="153" t="s">
        <v>179</v>
      </c>
      <c r="D81" s="154"/>
      <c r="E81" s="83">
        <v>1100000</v>
      </c>
      <c r="F81" s="83">
        <v>1100000</v>
      </c>
    </row>
    <row r="82" spans="1:6" s="46" customFormat="1" ht="21.75" customHeight="1">
      <c r="A82" s="43"/>
      <c r="B82" s="51">
        <v>7049</v>
      </c>
      <c r="C82" s="354" t="s">
        <v>124</v>
      </c>
      <c r="D82" s="355"/>
      <c r="E82" s="45">
        <v>7772800</v>
      </c>
      <c r="F82" s="45">
        <v>7772800</v>
      </c>
    </row>
    <row r="83" spans="1:6" s="48" customFormat="1" ht="21.75" customHeight="1">
      <c r="A83" s="47"/>
      <c r="B83" s="361" t="s">
        <v>39</v>
      </c>
      <c r="C83" s="362"/>
      <c r="D83" s="363"/>
      <c r="E83" s="15">
        <f>E84</f>
        <v>199070000</v>
      </c>
      <c r="F83" s="15">
        <f>F84</f>
        <v>199070000</v>
      </c>
    </row>
    <row r="84" spans="1:6" s="39" customFormat="1" ht="21.75" customHeight="1">
      <c r="A84" s="33"/>
      <c r="B84" s="40">
        <v>9050</v>
      </c>
      <c r="C84" s="344" t="s">
        <v>40</v>
      </c>
      <c r="D84" s="345"/>
      <c r="E84" s="41">
        <f>E85+E86</f>
        <v>199070000</v>
      </c>
      <c r="F84" s="41">
        <f>F85+F86</f>
        <v>199070000</v>
      </c>
    </row>
    <row r="85" spans="1:6" s="39" customFormat="1" ht="21.75" customHeight="1">
      <c r="A85" s="33"/>
      <c r="B85" s="50">
        <v>9062</v>
      </c>
      <c r="C85" s="348" t="s">
        <v>87</v>
      </c>
      <c r="D85" s="349"/>
      <c r="E85" s="34">
        <v>0</v>
      </c>
      <c r="F85" s="34">
        <v>0</v>
      </c>
    </row>
    <row r="86" spans="1:6" s="39" customFormat="1" ht="21.75" customHeight="1">
      <c r="A86" s="33"/>
      <c r="B86" s="51">
        <v>9099</v>
      </c>
      <c r="C86" s="354" t="s">
        <v>132</v>
      </c>
      <c r="D86" s="355"/>
      <c r="E86" s="34">
        <v>199070000</v>
      </c>
      <c r="F86" s="34">
        <v>199070000</v>
      </c>
    </row>
    <row r="87" spans="1:6" s="48" customFormat="1" ht="21.75" customHeight="1">
      <c r="A87" s="47"/>
      <c r="B87" s="361" t="s">
        <v>41</v>
      </c>
      <c r="C87" s="362"/>
      <c r="D87" s="363"/>
      <c r="E87" s="15">
        <f>E88+E92</f>
        <v>0</v>
      </c>
      <c r="F87" s="15">
        <f>F88+F92</f>
        <v>0</v>
      </c>
    </row>
    <row r="88" spans="1:6" s="48" customFormat="1" ht="21.75" customHeight="1">
      <c r="A88" s="47"/>
      <c r="B88" s="52">
        <v>7750</v>
      </c>
      <c r="C88" s="387" t="s">
        <v>42</v>
      </c>
      <c r="D88" s="388"/>
      <c r="E88" s="15">
        <f>E89+E90+E91</f>
        <v>0</v>
      </c>
      <c r="F88" s="15">
        <f>F89+F90+F91</f>
        <v>0</v>
      </c>
    </row>
    <row r="89" spans="1:6" s="37" customFormat="1" ht="21.75" customHeight="1">
      <c r="A89" s="49"/>
      <c r="B89" s="53">
        <v>7758</v>
      </c>
      <c r="C89" s="395" t="s">
        <v>133</v>
      </c>
      <c r="D89" s="390"/>
      <c r="E89" s="54">
        <v>0</v>
      </c>
      <c r="F89" s="54">
        <v>0</v>
      </c>
    </row>
    <row r="90" spans="1:6" s="39" customFormat="1" ht="21.75" customHeight="1">
      <c r="A90" s="33"/>
      <c r="B90" s="50">
        <v>7761</v>
      </c>
      <c r="C90" s="348" t="s">
        <v>66</v>
      </c>
      <c r="D90" s="349"/>
      <c r="E90" s="34">
        <v>0</v>
      </c>
      <c r="F90" s="34">
        <v>0</v>
      </c>
    </row>
    <row r="91" spans="1:6" s="46" customFormat="1" ht="21.75" customHeight="1">
      <c r="A91" s="71"/>
      <c r="B91" s="82">
        <v>7799</v>
      </c>
      <c r="C91" s="381" t="s">
        <v>134</v>
      </c>
      <c r="D91" s="382"/>
      <c r="E91" s="83"/>
      <c r="F91" s="83"/>
    </row>
    <row r="92" spans="2:6" s="14" customFormat="1" ht="33.75" customHeight="1">
      <c r="B92" s="52">
        <v>7950</v>
      </c>
      <c r="C92" s="391" t="s">
        <v>82</v>
      </c>
      <c r="D92" s="392"/>
      <c r="E92" s="15">
        <f>E93+E94</f>
        <v>0</v>
      </c>
      <c r="F92" s="15">
        <f>F93+F94</f>
        <v>0</v>
      </c>
    </row>
    <row r="93" spans="2:6" s="49" customFormat="1" ht="21.75" customHeight="1">
      <c r="B93" s="53">
        <v>7952</v>
      </c>
      <c r="C93" s="386" t="s">
        <v>83</v>
      </c>
      <c r="D93" s="386"/>
      <c r="E93" s="54">
        <v>0</v>
      </c>
      <c r="F93" s="54">
        <v>0</v>
      </c>
    </row>
    <row r="94" spans="2:6" s="43" customFormat="1" ht="21.75" customHeight="1">
      <c r="B94" s="51">
        <v>7953</v>
      </c>
      <c r="C94" s="377" t="s">
        <v>136</v>
      </c>
      <c r="D94" s="377"/>
      <c r="E94" s="45">
        <v>0</v>
      </c>
      <c r="F94" s="45">
        <v>0</v>
      </c>
    </row>
    <row r="95" spans="1:6" s="86" customFormat="1" ht="21.75" customHeight="1">
      <c r="A95" s="84" t="s">
        <v>74</v>
      </c>
      <c r="B95" s="396" t="s">
        <v>55</v>
      </c>
      <c r="C95" s="396"/>
      <c r="D95" s="396"/>
      <c r="E95" s="85">
        <f>E96+E101+E104</f>
        <v>0</v>
      </c>
      <c r="F95" s="85">
        <f>F96+F101+F104</f>
        <v>0</v>
      </c>
    </row>
    <row r="96" spans="1:6" s="72" customFormat="1" ht="21.75" customHeight="1">
      <c r="A96" s="14"/>
      <c r="B96" s="361" t="s">
        <v>23</v>
      </c>
      <c r="C96" s="362"/>
      <c r="D96" s="363"/>
      <c r="E96" s="15">
        <f>E97+E99</f>
        <v>0</v>
      </c>
      <c r="F96" s="15">
        <f>F97+F99</f>
        <v>0</v>
      </c>
    </row>
    <row r="97" spans="1:6" s="88" customFormat="1" ht="21.75" customHeight="1">
      <c r="A97" s="98"/>
      <c r="B97" s="40">
        <v>6550</v>
      </c>
      <c r="C97" s="397" t="s">
        <v>26</v>
      </c>
      <c r="D97" s="397"/>
      <c r="E97" s="73">
        <f>E98</f>
        <v>0</v>
      </c>
      <c r="F97" s="73">
        <f>F98</f>
        <v>0</v>
      </c>
    </row>
    <row r="98" spans="1:6" s="88" customFormat="1" ht="21.75" customHeight="1">
      <c r="A98" s="42"/>
      <c r="B98" s="50">
        <v>6552</v>
      </c>
      <c r="C98" s="346" t="s">
        <v>137</v>
      </c>
      <c r="D98" s="346"/>
      <c r="E98" s="34">
        <v>0</v>
      </c>
      <c r="F98" s="34">
        <v>0</v>
      </c>
    </row>
    <row r="99" spans="1:6" s="39" customFormat="1" ht="21.75" customHeight="1">
      <c r="A99" s="33"/>
      <c r="B99" s="40">
        <v>6900</v>
      </c>
      <c r="C99" s="397" t="s">
        <v>30</v>
      </c>
      <c r="D99" s="397"/>
      <c r="E99" s="41">
        <f>E100</f>
        <v>0</v>
      </c>
      <c r="F99" s="41">
        <f>F100</f>
        <v>0</v>
      </c>
    </row>
    <row r="100" spans="1:6" s="39" customFormat="1" ht="21.75" customHeight="1">
      <c r="A100" s="71"/>
      <c r="B100" s="51">
        <v>6949</v>
      </c>
      <c r="C100" s="377" t="s">
        <v>135</v>
      </c>
      <c r="D100" s="377"/>
      <c r="E100" s="34">
        <v>0</v>
      </c>
      <c r="F100" s="34">
        <v>0</v>
      </c>
    </row>
    <row r="101" spans="1:6" s="39" customFormat="1" ht="21.75" customHeight="1">
      <c r="A101" s="47"/>
      <c r="B101" s="361" t="s">
        <v>39</v>
      </c>
      <c r="C101" s="362"/>
      <c r="D101" s="363"/>
      <c r="E101" s="15">
        <f>E102</f>
        <v>0</v>
      </c>
      <c r="F101" s="15">
        <f>F102</f>
        <v>0</v>
      </c>
    </row>
    <row r="102" spans="1:6" s="39" customFormat="1" ht="21.75" customHeight="1">
      <c r="A102" s="32"/>
      <c r="B102" s="36">
        <v>9050</v>
      </c>
      <c r="C102" s="359" t="s">
        <v>40</v>
      </c>
      <c r="D102" s="360"/>
      <c r="E102" s="31">
        <f>E103</f>
        <v>0</v>
      </c>
      <c r="F102" s="31">
        <f>F103</f>
        <v>0</v>
      </c>
    </row>
    <row r="103" spans="1:6" s="39" customFormat="1" ht="21.75" customHeight="1">
      <c r="A103" s="33"/>
      <c r="B103" s="51">
        <v>9099</v>
      </c>
      <c r="C103" s="354" t="s">
        <v>132</v>
      </c>
      <c r="D103" s="355"/>
      <c r="E103" s="45">
        <v>0</v>
      </c>
      <c r="F103" s="45">
        <v>0</v>
      </c>
    </row>
    <row r="104" spans="1:6" s="39" customFormat="1" ht="21.75" customHeight="1">
      <c r="A104" s="49"/>
      <c r="B104" s="373" t="s">
        <v>41</v>
      </c>
      <c r="C104" s="399"/>
      <c r="D104" s="374"/>
      <c r="E104" s="31">
        <f>E105</f>
        <v>0</v>
      </c>
      <c r="F104" s="31">
        <f>F105</f>
        <v>0</v>
      </c>
    </row>
    <row r="105" spans="1:6" s="39" customFormat="1" ht="21.75" customHeight="1">
      <c r="A105" s="33"/>
      <c r="B105" s="40">
        <v>7750</v>
      </c>
      <c r="C105" s="344" t="s">
        <v>42</v>
      </c>
      <c r="D105" s="345"/>
      <c r="E105" s="41">
        <f>E106</f>
        <v>0</v>
      </c>
      <c r="F105" s="41">
        <f>F106</f>
        <v>0</v>
      </c>
    </row>
    <row r="106" spans="1:6" s="39" customFormat="1" ht="36.75" customHeight="1">
      <c r="A106" s="33"/>
      <c r="B106" s="50">
        <v>7756</v>
      </c>
      <c r="C106" s="398" t="s">
        <v>166</v>
      </c>
      <c r="D106" s="349"/>
      <c r="E106" s="45"/>
      <c r="F106" s="45"/>
    </row>
    <row r="107" spans="1:6" ht="2.25" customHeight="1">
      <c r="A107" s="292"/>
      <c r="B107" s="292"/>
      <c r="C107" s="292"/>
      <c r="D107" s="292"/>
      <c r="E107" s="292"/>
      <c r="F107" s="292"/>
    </row>
    <row r="108" spans="2:6" ht="18.75" customHeight="1">
      <c r="B108" s="337" t="s">
        <v>180</v>
      </c>
      <c r="C108" s="337"/>
      <c r="D108" s="337"/>
      <c r="E108" s="337"/>
      <c r="F108" s="337"/>
    </row>
    <row r="109" spans="2:6" ht="20.25" customHeight="1">
      <c r="B109" s="380" t="s">
        <v>172</v>
      </c>
      <c r="C109" s="380"/>
      <c r="D109" s="380" t="s">
        <v>51</v>
      </c>
      <c r="E109" s="380"/>
      <c r="F109" s="380"/>
    </row>
    <row r="110" ht="9.75" customHeight="1"/>
    <row r="111" ht="18" customHeight="1"/>
    <row r="112" ht="21" customHeight="1"/>
    <row r="113" spans="2:6" ht="21" customHeight="1">
      <c r="B113" s="379" t="s">
        <v>173</v>
      </c>
      <c r="C113" s="379"/>
      <c r="D113" s="379"/>
      <c r="E113" s="379"/>
      <c r="F113" s="379"/>
    </row>
    <row r="114" spans="5:6" ht="21" customHeight="1">
      <c r="E114" s="293"/>
      <c r="F114" s="293"/>
    </row>
  </sheetData>
  <sheetProtection/>
  <mergeCells count="105">
    <mergeCell ref="C56:D56"/>
    <mergeCell ref="C46:D46"/>
    <mergeCell ref="C49:D49"/>
    <mergeCell ref="C45:D45"/>
    <mergeCell ref="C54:D54"/>
    <mergeCell ref="C50:D50"/>
    <mergeCell ref="C51:D51"/>
    <mergeCell ref="C53:D53"/>
    <mergeCell ref="C47:D47"/>
    <mergeCell ref="C52:D52"/>
    <mergeCell ref="C55:D55"/>
    <mergeCell ref="A2:F2"/>
    <mergeCell ref="A3:F3"/>
    <mergeCell ref="A4:F4"/>
    <mergeCell ref="B19:D19"/>
    <mergeCell ref="B12:D12"/>
    <mergeCell ref="B17:D17"/>
    <mergeCell ref="A5:F5"/>
    <mergeCell ref="A6:F6"/>
    <mergeCell ref="C38:D38"/>
    <mergeCell ref="A7:F7"/>
    <mergeCell ref="B11:D11"/>
    <mergeCell ref="C21:D21"/>
    <mergeCell ref="B20:D20"/>
    <mergeCell ref="A8:F8"/>
    <mergeCell ref="A9:F9"/>
    <mergeCell ref="B13:D13"/>
    <mergeCell ref="B16:D16"/>
    <mergeCell ref="B14:D14"/>
    <mergeCell ref="B15:D15"/>
    <mergeCell ref="C29:D29"/>
    <mergeCell ref="C31:D31"/>
    <mergeCell ref="C37:D37"/>
    <mergeCell ref="C36:D36"/>
    <mergeCell ref="C32:D32"/>
    <mergeCell ref="C33:D33"/>
    <mergeCell ref="C34:D34"/>
    <mergeCell ref="C35:D35"/>
    <mergeCell ref="C26:D26"/>
    <mergeCell ref="C27:D27"/>
    <mergeCell ref="C41:D41"/>
    <mergeCell ref="C48:D48"/>
    <mergeCell ref="C30:D30"/>
    <mergeCell ref="C44:D44"/>
    <mergeCell ref="C39:D39"/>
    <mergeCell ref="B43:D43"/>
    <mergeCell ref="C42:D42"/>
    <mergeCell ref="C40:D40"/>
    <mergeCell ref="B18:D18"/>
    <mergeCell ref="C25:D25"/>
    <mergeCell ref="C66:D66"/>
    <mergeCell ref="C68:D68"/>
    <mergeCell ref="C57:D57"/>
    <mergeCell ref="C58:D58"/>
    <mergeCell ref="C59:D59"/>
    <mergeCell ref="C28:D28"/>
    <mergeCell ref="C22:D22"/>
    <mergeCell ref="C23:D23"/>
    <mergeCell ref="C69:D69"/>
    <mergeCell ref="C60:D60"/>
    <mergeCell ref="C65:D65"/>
    <mergeCell ref="C61:D61"/>
    <mergeCell ref="C62:D62"/>
    <mergeCell ref="C63:D63"/>
    <mergeCell ref="C102:D102"/>
    <mergeCell ref="C106:D106"/>
    <mergeCell ref="B96:D96"/>
    <mergeCell ref="C100:D100"/>
    <mergeCell ref="C103:D103"/>
    <mergeCell ref="B104:D104"/>
    <mergeCell ref="C105:D105"/>
    <mergeCell ref="C99:D99"/>
    <mergeCell ref="B101:D101"/>
    <mergeCell ref="A107:F107"/>
    <mergeCell ref="B108:F108"/>
    <mergeCell ref="B113:F113"/>
    <mergeCell ref="C75:D75"/>
    <mergeCell ref="C76:D76"/>
    <mergeCell ref="D109:F109"/>
    <mergeCell ref="C82:D82"/>
    <mergeCell ref="B83:D83"/>
    <mergeCell ref="C84:D84"/>
    <mergeCell ref="C85:D85"/>
    <mergeCell ref="E114:F114"/>
    <mergeCell ref="C88:D88"/>
    <mergeCell ref="C89:D89"/>
    <mergeCell ref="C90:D90"/>
    <mergeCell ref="C91:D91"/>
    <mergeCell ref="B95:D95"/>
    <mergeCell ref="C97:D97"/>
    <mergeCell ref="C98:D98"/>
    <mergeCell ref="C93:D93"/>
    <mergeCell ref="B109:C109"/>
    <mergeCell ref="C70:D70"/>
    <mergeCell ref="C77:D77"/>
    <mergeCell ref="C79:D79"/>
    <mergeCell ref="C71:D71"/>
    <mergeCell ref="C73:D73"/>
    <mergeCell ref="C74:D74"/>
    <mergeCell ref="C94:D94"/>
    <mergeCell ref="C92:D92"/>
    <mergeCell ref="C86:D86"/>
    <mergeCell ref="C78:D78"/>
    <mergeCell ref="C80:D80"/>
    <mergeCell ref="B87:D87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F12" sqref="F12:F104"/>
    </sheetView>
  </sheetViews>
  <sheetFormatPr defaultColWidth="8.796875" defaultRowHeight="15"/>
  <cols>
    <col min="1" max="1" width="4.5" style="0" customWidth="1"/>
    <col min="2" max="2" width="9.3984375" style="0" customWidth="1"/>
    <col min="3" max="3" width="9.5" style="0" customWidth="1"/>
    <col min="4" max="4" width="33.09765625" style="0" customWidth="1"/>
    <col min="5" max="5" width="17.19921875" style="0" customWidth="1"/>
    <col min="6" max="6" width="18.09765625" style="0" customWidth="1"/>
  </cols>
  <sheetData>
    <row r="1" ht="17.25" customHeight="1">
      <c r="F1" s="70" t="s">
        <v>10</v>
      </c>
    </row>
    <row r="2" spans="1:6" ht="18" customHeight="1">
      <c r="A2" s="317" t="s">
        <v>174</v>
      </c>
      <c r="B2" s="317"/>
      <c r="C2" s="317"/>
      <c r="D2" s="317"/>
      <c r="E2" s="317"/>
      <c r="F2" s="317"/>
    </row>
    <row r="3" spans="1:6" ht="18.75">
      <c r="A3" s="318" t="s">
        <v>70</v>
      </c>
      <c r="B3" s="318"/>
      <c r="C3" s="318"/>
      <c r="D3" s="318"/>
      <c r="E3" s="318"/>
      <c r="F3" s="318"/>
    </row>
    <row r="4" spans="1:6" ht="13.5" customHeight="1">
      <c r="A4" s="307"/>
      <c r="B4" s="307"/>
      <c r="C4" s="307"/>
      <c r="D4" s="307"/>
      <c r="E4" s="307"/>
      <c r="F4" s="307"/>
    </row>
    <row r="5" spans="1:6" ht="22.5" customHeight="1">
      <c r="A5" s="342" t="s">
        <v>0</v>
      </c>
      <c r="B5" s="342"/>
      <c r="C5" s="342"/>
      <c r="D5" s="342"/>
      <c r="E5" s="342"/>
      <c r="F5" s="342"/>
    </row>
    <row r="6" spans="1:6" ht="21" customHeight="1">
      <c r="A6" s="343" t="s">
        <v>53</v>
      </c>
      <c r="B6" s="343"/>
      <c r="C6" s="343"/>
      <c r="D6" s="343"/>
      <c r="E6" s="343"/>
      <c r="F6" s="343"/>
    </row>
    <row r="7" spans="1:6" ht="21" customHeight="1">
      <c r="A7" s="321" t="s">
        <v>116</v>
      </c>
      <c r="B7" s="321"/>
      <c r="C7" s="321"/>
      <c r="D7" s="321"/>
      <c r="E7" s="321"/>
      <c r="F7" s="321"/>
    </row>
    <row r="8" spans="1:6" ht="21" customHeight="1">
      <c r="A8" s="327" t="s">
        <v>1</v>
      </c>
      <c r="B8" s="327"/>
      <c r="C8" s="327"/>
      <c r="D8" s="327"/>
      <c r="E8" s="327"/>
      <c r="F8" s="327"/>
    </row>
    <row r="9" spans="1:6" ht="18" customHeight="1">
      <c r="A9" s="327" t="s">
        <v>45</v>
      </c>
      <c r="B9" s="327"/>
      <c r="C9" s="327"/>
      <c r="D9" s="327"/>
      <c r="E9" s="327"/>
      <c r="F9" s="327"/>
    </row>
    <row r="10" ht="18" customHeight="1">
      <c r="F10" s="1" t="s">
        <v>98</v>
      </c>
    </row>
    <row r="11" spans="1:6" s="28" customFormat="1" ht="39" customHeight="1">
      <c r="A11" s="26" t="s">
        <v>2</v>
      </c>
      <c r="B11" s="356" t="s">
        <v>3</v>
      </c>
      <c r="C11" s="357"/>
      <c r="D11" s="358"/>
      <c r="E11" s="27" t="s">
        <v>52</v>
      </c>
      <c r="F11" s="29" t="s">
        <v>67</v>
      </c>
    </row>
    <row r="12" spans="1:6" s="6" customFormat="1" ht="21.75" customHeight="1">
      <c r="A12" s="9" t="s">
        <v>5</v>
      </c>
      <c r="B12" s="366" t="s">
        <v>11</v>
      </c>
      <c r="C12" s="367"/>
      <c r="D12" s="368"/>
      <c r="E12" s="15">
        <f>E13</f>
        <v>3241580000</v>
      </c>
      <c r="F12" s="15">
        <f>F13</f>
        <v>3241580000</v>
      </c>
    </row>
    <row r="13" spans="1:6" s="32" customFormat="1" ht="21.75" customHeight="1">
      <c r="A13" s="30" t="s">
        <v>9</v>
      </c>
      <c r="B13" s="350" t="s">
        <v>6</v>
      </c>
      <c r="C13" s="350"/>
      <c r="D13" s="350"/>
      <c r="E13" s="31">
        <f>E14+E15+E16</f>
        <v>3241580000</v>
      </c>
      <c r="F13" s="31">
        <f>F14+F15+F16</f>
        <v>3241580000</v>
      </c>
    </row>
    <row r="14" spans="2:6" s="33" customFormat="1" ht="21.75" customHeight="1">
      <c r="B14" s="346" t="s">
        <v>54</v>
      </c>
      <c r="C14" s="346"/>
      <c r="D14" s="346"/>
      <c r="E14" s="34">
        <v>3241580000</v>
      </c>
      <c r="F14" s="34">
        <v>3241580000</v>
      </c>
    </row>
    <row r="15" spans="2:6" s="33" customFormat="1" ht="21.75" customHeight="1">
      <c r="B15" s="346" t="s">
        <v>55</v>
      </c>
      <c r="C15" s="346"/>
      <c r="D15" s="346"/>
      <c r="E15" s="34">
        <v>0</v>
      </c>
      <c r="F15" s="34">
        <v>0</v>
      </c>
    </row>
    <row r="16" spans="2:6" s="33" customFormat="1" ht="21.75" customHeight="1">
      <c r="B16" s="346" t="s">
        <v>117</v>
      </c>
      <c r="C16" s="346"/>
      <c r="D16" s="346"/>
      <c r="E16" s="34">
        <v>0</v>
      </c>
      <c r="F16" s="34">
        <v>0</v>
      </c>
    </row>
    <row r="17" spans="1:6" s="6" customFormat="1" ht="21.75" customHeight="1">
      <c r="A17" s="9" t="s">
        <v>7</v>
      </c>
      <c r="B17" s="366" t="s">
        <v>12</v>
      </c>
      <c r="C17" s="367"/>
      <c r="D17" s="368"/>
      <c r="E17" s="21">
        <f>E18</f>
        <v>3241580000</v>
      </c>
      <c r="F17" s="21">
        <f>F18</f>
        <v>3241580000</v>
      </c>
    </row>
    <row r="18" spans="1:6" s="23" customFormat="1" ht="21.75" customHeight="1">
      <c r="A18" s="13" t="s">
        <v>9</v>
      </c>
      <c r="B18" s="361" t="s">
        <v>6</v>
      </c>
      <c r="C18" s="362"/>
      <c r="D18" s="363"/>
      <c r="E18" s="15">
        <f>E19+E96</f>
        <v>3241580000</v>
      </c>
      <c r="F18" s="15">
        <f>F19+F96</f>
        <v>3241580000</v>
      </c>
    </row>
    <row r="19" spans="1:6" s="23" customFormat="1" ht="21.75" customHeight="1">
      <c r="A19" s="13" t="s">
        <v>75</v>
      </c>
      <c r="B19" s="365" t="s">
        <v>54</v>
      </c>
      <c r="C19" s="365"/>
      <c r="D19" s="365"/>
      <c r="E19" s="15">
        <f>E20+E43+E82+E88</f>
        <v>3241580000</v>
      </c>
      <c r="F19" s="15">
        <f>F20+F43+F82+F88</f>
        <v>3241580000</v>
      </c>
    </row>
    <row r="20" spans="1:6" s="23" customFormat="1" ht="21.75" customHeight="1">
      <c r="A20" s="13"/>
      <c r="B20" s="361" t="s">
        <v>43</v>
      </c>
      <c r="C20" s="362"/>
      <c r="D20" s="363"/>
      <c r="E20" s="15">
        <f>E21+E25+E27+E36+E38</f>
        <v>3057628600</v>
      </c>
      <c r="F20" s="15">
        <f>F21+F25+F27+F36+F38</f>
        <v>3057628600</v>
      </c>
    </row>
    <row r="21" spans="1:6" s="37" customFormat="1" ht="21.75" customHeight="1">
      <c r="A21" s="35"/>
      <c r="B21" s="36">
        <v>6000</v>
      </c>
      <c r="C21" s="359" t="s">
        <v>13</v>
      </c>
      <c r="D21" s="360"/>
      <c r="E21" s="31">
        <f>E22+E23+E24</f>
        <v>1644907000</v>
      </c>
      <c r="F21" s="31">
        <f>F22+F23+F24</f>
        <v>1644907000</v>
      </c>
    </row>
    <row r="22" spans="1:6" s="39" customFormat="1" ht="21.75" customHeight="1">
      <c r="A22" s="33"/>
      <c r="B22" s="38">
        <v>6001</v>
      </c>
      <c r="C22" s="348" t="s">
        <v>129</v>
      </c>
      <c r="D22" s="349"/>
      <c r="E22" s="34">
        <v>1517524300</v>
      </c>
      <c r="F22" s="34">
        <v>1517524300</v>
      </c>
    </row>
    <row r="23" spans="1:6" s="39" customFormat="1" ht="21.75" customHeight="1">
      <c r="A23" s="33"/>
      <c r="B23" s="38">
        <v>6003</v>
      </c>
      <c r="C23" s="348" t="s">
        <v>130</v>
      </c>
      <c r="D23" s="349"/>
      <c r="E23" s="34">
        <v>127382700</v>
      </c>
      <c r="F23" s="34">
        <v>127382700</v>
      </c>
    </row>
    <row r="24" spans="1:6" s="39" customFormat="1" ht="21.75" customHeight="1">
      <c r="A24" s="33"/>
      <c r="B24" s="38">
        <v>6049</v>
      </c>
      <c r="C24" s="78" t="s">
        <v>118</v>
      </c>
      <c r="D24" s="77"/>
      <c r="E24" s="34">
        <v>0</v>
      </c>
      <c r="F24" s="34">
        <v>0</v>
      </c>
    </row>
    <row r="25" spans="1:6" s="39" customFormat="1" ht="21.75" customHeight="1">
      <c r="A25" s="33"/>
      <c r="B25" s="40">
        <v>6050</v>
      </c>
      <c r="C25" s="344" t="s">
        <v>32</v>
      </c>
      <c r="D25" s="345"/>
      <c r="E25" s="41">
        <f>E26</f>
        <v>36000000</v>
      </c>
      <c r="F25" s="41">
        <f>F26</f>
        <v>36000000</v>
      </c>
    </row>
    <row r="26" spans="1:6" s="39" customFormat="1" ht="21.75" customHeight="1">
      <c r="A26" s="33"/>
      <c r="B26" s="38">
        <v>6051</v>
      </c>
      <c r="C26" s="348" t="s">
        <v>131</v>
      </c>
      <c r="D26" s="349"/>
      <c r="E26" s="34">
        <v>36000000</v>
      </c>
      <c r="F26" s="34">
        <v>36000000</v>
      </c>
    </row>
    <row r="27" spans="1:6" s="39" customFormat="1" ht="21.75" customHeight="1">
      <c r="A27" s="33"/>
      <c r="B27" s="40">
        <v>6100</v>
      </c>
      <c r="C27" s="344" t="s">
        <v>14</v>
      </c>
      <c r="D27" s="345"/>
      <c r="E27" s="41">
        <f>E28+E29+E30+E31+E32+E33+E34+E35</f>
        <v>871909200</v>
      </c>
      <c r="F27" s="41">
        <f>F28+F29+F30+F31+F32+F33+F34+F35</f>
        <v>871909200</v>
      </c>
    </row>
    <row r="28" spans="1:6" s="39" customFormat="1" ht="21.75" customHeight="1">
      <c r="A28" s="33"/>
      <c r="B28" s="38">
        <v>6101</v>
      </c>
      <c r="C28" s="348" t="s">
        <v>15</v>
      </c>
      <c r="D28" s="349"/>
      <c r="E28" s="34">
        <v>27780000</v>
      </c>
      <c r="F28" s="34">
        <v>27780000</v>
      </c>
    </row>
    <row r="29" spans="1:6" s="39" customFormat="1" ht="21.75" customHeight="1">
      <c r="A29" s="33"/>
      <c r="B29" s="38">
        <v>6106</v>
      </c>
      <c r="C29" s="348" t="s">
        <v>33</v>
      </c>
      <c r="D29" s="349"/>
      <c r="E29" s="34">
        <v>48131200</v>
      </c>
      <c r="F29" s="34">
        <v>48131200</v>
      </c>
    </row>
    <row r="30" spans="1:6" s="39" customFormat="1" ht="21.75" customHeight="1">
      <c r="A30" s="33"/>
      <c r="B30" s="38">
        <v>6107</v>
      </c>
      <c r="C30" s="348" t="s">
        <v>56</v>
      </c>
      <c r="D30" s="349"/>
      <c r="E30" s="34">
        <v>0</v>
      </c>
      <c r="F30" s="34">
        <v>0</v>
      </c>
    </row>
    <row r="31" spans="1:6" s="39" customFormat="1" ht="21.75" customHeight="1">
      <c r="A31" s="33"/>
      <c r="B31" s="38">
        <v>6112</v>
      </c>
      <c r="C31" s="348" t="s">
        <v>16</v>
      </c>
      <c r="D31" s="349"/>
      <c r="E31" s="34">
        <v>484320000</v>
      </c>
      <c r="F31" s="34">
        <v>484320000</v>
      </c>
    </row>
    <row r="32" spans="1:6" s="39" customFormat="1" ht="21.75" customHeight="1">
      <c r="A32" s="33"/>
      <c r="B32" s="38">
        <v>6113</v>
      </c>
      <c r="C32" s="348" t="s">
        <v>17</v>
      </c>
      <c r="D32" s="349"/>
      <c r="E32" s="34">
        <v>0</v>
      </c>
      <c r="F32" s="34">
        <v>0</v>
      </c>
    </row>
    <row r="33" spans="1:6" s="39" customFormat="1" ht="21.75" customHeight="1">
      <c r="A33" s="33"/>
      <c r="B33" s="38">
        <v>6115</v>
      </c>
      <c r="C33" s="348" t="s">
        <v>76</v>
      </c>
      <c r="D33" s="349"/>
      <c r="E33" s="34">
        <v>302134800</v>
      </c>
      <c r="F33" s="34">
        <v>302134800</v>
      </c>
    </row>
    <row r="34" spans="1:6" s="39" customFormat="1" ht="21.75" customHeight="1">
      <c r="A34" s="33"/>
      <c r="B34" s="38">
        <v>6118</v>
      </c>
      <c r="C34" s="348" t="s">
        <v>68</v>
      </c>
      <c r="D34" s="349"/>
      <c r="E34" s="34">
        <v>0</v>
      </c>
      <c r="F34" s="34">
        <v>0</v>
      </c>
    </row>
    <row r="35" spans="1:6" s="39" customFormat="1" ht="21.75" customHeight="1">
      <c r="A35" s="33"/>
      <c r="B35" s="38">
        <v>6149</v>
      </c>
      <c r="C35" s="348" t="s">
        <v>97</v>
      </c>
      <c r="D35" s="349"/>
      <c r="E35" s="34">
        <v>9543200</v>
      </c>
      <c r="F35" s="34">
        <v>9543200</v>
      </c>
    </row>
    <row r="36" spans="1:6" s="39" customFormat="1" ht="21.75" customHeight="1">
      <c r="A36" s="33"/>
      <c r="B36" s="40">
        <v>6200</v>
      </c>
      <c r="C36" s="344" t="s">
        <v>34</v>
      </c>
      <c r="D36" s="345"/>
      <c r="E36" s="41">
        <f>E37</f>
        <v>0</v>
      </c>
      <c r="F36" s="41">
        <f>F37</f>
        <v>0</v>
      </c>
    </row>
    <row r="37" spans="1:6" s="39" customFormat="1" ht="21.75" customHeight="1">
      <c r="A37" s="33"/>
      <c r="B37" s="38">
        <v>6249</v>
      </c>
      <c r="C37" s="348" t="s">
        <v>77</v>
      </c>
      <c r="D37" s="349"/>
      <c r="E37" s="34">
        <v>0</v>
      </c>
      <c r="F37" s="34">
        <v>0</v>
      </c>
    </row>
    <row r="38" spans="1:6" s="39" customFormat="1" ht="21.75" customHeight="1">
      <c r="A38" s="33"/>
      <c r="B38" s="40">
        <v>6300</v>
      </c>
      <c r="C38" s="344" t="s">
        <v>18</v>
      </c>
      <c r="D38" s="345"/>
      <c r="E38" s="41">
        <f>E39+E40+E41+E42</f>
        <v>504812400</v>
      </c>
      <c r="F38" s="41">
        <f>F39+F40+F41+F42</f>
        <v>504812400</v>
      </c>
    </row>
    <row r="39" spans="1:6" s="90" customFormat="1" ht="21.75" customHeight="1">
      <c r="A39" s="43"/>
      <c r="B39" s="44">
        <v>6301</v>
      </c>
      <c r="C39" s="354" t="s">
        <v>19</v>
      </c>
      <c r="D39" s="355"/>
      <c r="E39" s="45">
        <v>416264800</v>
      </c>
      <c r="F39" s="45">
        <v>416264800</v>
      </c>
    </row>
    <row r="40" spans="1:6" s="37" customFormat="1" ht="21.75" customHeight="1">
      <c r="A40" s="98"/>
      <c r="B40" s="129">
        <v>6302</v>
      </c>
      <c r="C40" s="369" t="s">
        <v>20</v>
      </c>
      <c r="D40" s="370"/>
      <c r="E40" s="130">
        <v>43854800</v>
      </c>
      <c r="F40" s="130">
        <v>43854800</v>
      </c>
    </row>
    <row r="41" spans="1:6" s="39" customFormat="1" ht="21.75" customHeight="1">
      <c r="A41" s="33"/>
      <c r="B41" s="38">
        <v>6303</v>
      </c>
      <c r="C41" s="348" t="s">
        <v>21</v>
      </c>
      <c r="D41" s="349"/>
      <c r="E41" s="34">
        <v>31000000</v>
      </c>
      <c r="F41" s="34">
        <v>31000000</v>
      </c>
    </row>
    <row r="42" spans="1:6" s="39" customFormat="1" ht="21.75" customHeight="1">
      <c r="A42" s="33"/>
      <c r="B42" s="38">
        <v>6304</v>
      </c>
      <c r="C42" s="348" t="s">
        <v>22</v>
      </c>
      <c r="D42" s="349"/>
      <c r="E42" s="34">
        <v>13692800</v>
      </c>
      <c r="F42" s="34">
        <v>13692800</v>
      </c>
    </row>
    <row r="43" spans="1:6" s="48" customFormat="1" ht="21.75" customHeight="1">
      <c r="A43" s="47"/>
      <c r="B43" s="361" t="s">
        <v>23</v>
      </c>
      <c r="C43" s="362"/>
      <c r="D43" s="363"/>
      <c r="E43" s="15">
        <f>E44+E48+E53+E59+E61+E66+E69+E75</f>
        <v>156626400</v>
      </c>
      <c r="F43" s="15">
        <f>F44+F48+F53+F59+F61+F66+F69+F75</f>
        <v>156626400</v>
      </c>
    </row>
    <row r="44" spans="1:6" s="37" customFormat="1" ht="21.75" customHeight="1">
      <c r="A44" s="49"/>
      <c r="B44" s="36">
        <v>6500</v>
      </c>
      <c r="C44" s="359" t="s">
        <v>24</v>
      </c>
      <c r="D44" s="360"/>
      <c r="E44" s="31">
        <f>E45+E46+E47</f>
        <v>22769000</v>
      </c>
      <c r="F44" s="31">
        <f>F45+F46+F47</f>
        <v>22769000</v>
      </c>
    </row>
    <row r="45" spans="1:6" s="39" customFormat="1" ht="21.75" customHeight="1">
      <c r="A45" s="33"/>
      <c r="B45" s="38">
        <v>6501</v>
      </c>
      <c r="C45" s="348" t="s">
        <v>25</v>
      </c>
      <c r="D45" s="349"/>
      <c r="E45" s="34">
        <v>13705900</v>
      </c>
      <c r="F45" s="34">
        <v>13705900</v>
      </c>
    </row>
    <row r="46" spans="1:6" s="39" customFormat="1" ht="21.75" customHeight="1">
      <c r="A46" s="33"/>
      <c r="B46" s="38">
        <v>6502</v>
      </c>
      <c r="C46" s="348" t="s">
        <v>35</v>
      </c>
      <c r="D46" s="349"/>
      <c r="E46" s="34">
        <v>9063100</v>
      </c>
      <c r="F46" s="34">
        <v>9063100</v>
      </c>
    </row>
    <row r="47" spans="1:6" s="39" customFormat="1" ht="21.75" customHeight="1">
      <c r="A47" s="33"/>
      <c r="B47" s="38">
        <v>6504</v>
      </c>
      <c r="C47" s="348" t="s">
        <v>35</v>
      </c>
      <c r="D47" s="349"/>
      <c r="E47" s="34"/>
      <c r="F47" s="34"/>
    </row>
    <row r="48" spans="1:6" s="39" customFormat="1" ht="21.75" customHeight="1">
      <c r="A48" s="33"/>
      <c r="B48" s="40">
        <v>6550</v>
      </c>
      <c r="C48" s="344" t="s">
        <v>26</v>
      </c>
      <c r="D48" s="345"/>
      <c r="E48" s="41">
        <f>E49+E50+E51+E52</f>
        <v>53449200</v>
      </c>
      <c r="F48" s="41">
        <f>F49+F50+F51+F52</f>
        <v>53449200</v>
      </c>
    </row>
    <row r="49" spans="1:6" s="39" customFormat="1" ht="21.75" customHeight="1">
      <c r="A49" s="33"/>
      <c r="B49" s="38">
        <v>6551</v>
      </c>
      <c r="C49" s="348" t="s">
        <v>36</v>
      </c>
      <c r="D49" s="349"/>
      <c r="E49" s="34">
        <v>10564000</v>
      </c>
      <c r="F49" s="34">
        <v>10564000</v>
      </c>
    </row>
    <row r="50" spans="1:6" s="39" customFormat="1" ht="21.75" customHeight="1">
      <c r="A50" s="33"/>
      <c r="B50" s="38">
        <v>6552</v>
      </c>
      <c r="C50" s="348" t="s">
        <v>37</v>
      </c>
      <c r="D50" s="349"/>
      <c r="E50" s="34">
        <v>16655200</v>
      </c>
      <c r="F50" s="34">
        <v>16655200</v>
      </c>
    </row>
    <row r="51" spans="1:6" s="39" customFormat="1" ht="21.75" customHeight="1">
      <c r="A51" s="33"/>
      <c r="B51" s="38">
        <v>6553</v>
      </c>
      <c r="C51" s="348" t="s">
        <v>27</v>
      </c>
      <c r="D51" s="349"/>
      <c r="E51" s="34">
        <v>18050000</v>
      </c>
      <c r="F51" s="34">
        <v>18050000</v>
      </c>
    </row>
    <row r="52" spans="1:6" s="39" customFormat="1" ht="21.75" customHeight="1">
      <c r="A52" s="33"/>
      <c r="B52" s="38">
        <v>6599</v>
      </c>
      <c r="C52" s="348" t="s">
        <v>28</v>
      </c>
      <c r="D52" s="349"/>
      <c r="E52" s="34">
        <v>8180000</v>
      </c>
      <c r="F52" s="34">
        <v>8180000</v>
      </c>
    </row>
    <row r="53" spans="1:6" s="39" customFormat="1" ht="21.75" customHeight="1">
      <c r="A53" s="33"/>
      <c r="B53" s="40">
        <v>6600</v>
      </c>
      <c r="C53" s="344" t="s">
        <v>29</v>
      </c>
      <c r="D53" s="345"/>
      <c r="E53" s="41">
        <f>E54+E55+E56+E57+E58</f>
        <v>8939500</v>
      </c>
      <c r="F53" s="41">
        <f>F54+F55+F56+F57+F58</f>
        <v>8939500</v>
      </c>
    </row>
    <row r="54" spans="1:6" s="39" customFormat="1" ht="21.75" customHeight="1">
      <c r="A54" s="33"/>
      <c r="B54" s="38">
        <v>6601</v>
      </c>
      <c r="C54" s="348" t="s">
        <v>125</v>
      </c>
      <c r="D54" s="349"/>
      <c r="E54" s="34">
        <v>5561000</v>
      </c>
      <c r="F54" s="34">
        <v>5561000</v>
      </c>
    </row>
    <row r="55" spans="1:6" s="39" customFormat="1" ht="21.75" customHeight="1">
      <c r="A55" s="33"/>
      <c r="B55" s="38">
        <v>6603</v>
      </c>
      <c r="C55" s="348" t="s">
        <v>57</v>
      </c>
      <c r="D55" s="349"/>
      <c r="E55" s="34">
        <v>0</v>
      </c>
      <c r="F55" s="34">
        <v>0</v>
      </c>
    </row>
    <row r="56" spans="1:6" s="39" customFormat="1" ht="21.75" customHeight="1">
      <c r="A56" s="33"/>
      <c r="B56" s="38">
        <v>6612</v>
      </c>
      <c r="C56" s="348" t="s">
        <v>126</v>
      </c>
      <c r="D56" s="349"/>
      <c r="E56" s="34">
        <v>0</v>
      </c>
      <c r="F56" s="34">
        <v>0</v>
      </c>
    </row>
    <row r="57" spans="1:6" s="39" customFormat="1" ht="21.75" customHeight="1">
      <c r="A57" s="33"/>
      <c r="B57" s="38">
        <v>6615</v>
      </c>
      <c r="C57" s="348" t="s">
        <v>127</v>
      </c>
      <c r="D57" s="349"/>
      <c r="E57" s="34">
        <v>459800</v>
      </c>
      <c r="F57" s="34">
        <v>459800</v>
      </c>
    </row>
    <row r="58" spans="1:6" s="39" customFormat="1" ht="21.75" customHeight="1">
      <c r="A58" s="33"/>
      <c r="B58" s="38">
        <v>6617</v>
      </c>
      <c r="C58" s="348" t="s">
        <v>128</v>
      </c>
      <c r="D58" s="349"/>
      <c r="E58" s="34">
        <v>2918700</v>
      </c>
      <c r="F58" s="34">
        <v>2918700</v>
      </c>
    </row>
    <row r="59" spans="1:6" s="39" customFormat="1" ht="21.75" customHeight="1">
      <c r="A59" s="33"/>
      <c r="B59" s="40">
        <v>6650</v>
      </c>
      <c r="C59" s="344" t="s">
        <v>58</v>
      </c>
      <c r="D59" s="345"/>
      <c r="E59" s="41">
        <f>E60</f>
        <v>0</v>
      </c>
      <c r="F59" s="41">
        <f>F60</f>
        <v>0</v>
      </c>
    </row>
    <row r="60" spans="1:6" s="39" customFormat="1" ht="21.75" customHeight="1">
      <c r="A60" s="33"/>
      <c r="B60" s="38">
        <v>6699</v>
      </c>
      <c r="C60" s="348" t="s">
        <v>59</v>
      </c>
      <c r="D60" s="349"/>
      <c r="E60" s="34">
        <v>0</v>
      </c>
      <c r="F60" s="34">
        <v>0</v>
      </c>
    </row>
    <row r="61" spans="1:6" s="39" customFormat="1" ht="21.75" customHeight="1">
      <c r="A61" s="33"/>
      <c r="B61" s="40">
        <v>6700</v>
      </c>
      <c r="C61" s="344" t="s">
        <v>69</v>
      </c>
      <c r="D61" s="345"/>
      <c r="E61" s="41">
        <f>E65</f>
        <v>12120000</v>
      </c>
      <c r="F61" s="41">
        <f>F65</f>
        <v>12120000</v>
      </c>
    </row>
    <row r="62" spans="1:6" s="39" customFormat="1" ht="21.75" customHeight="1">
      <c r="A62" s="33"/>
      <c r="B62" s="38">
        <v>6701</v>
      </c>
      <c r="C62" s="348" t="s">
        <v>60</v>
      </c>
      <c r="D62" s="349"/>
      <c r="E62" s="34">
        <v>0</v>
      </c>
      <c r="F62" s="34">
        <v>0</v>
      </c>
    </row>
    <row r="63" spans="1:6" s="39" customFormat="1" ht="21.75" customHeight="1">
      <c r="A63" s="33"/>
      <c r="B63" s="38">
        <v>6702</v>
      </c>
      <c r="C63" s="348" t="s">
        <v>61</v>
      </c>
      <c r="D63" s="349"/>
      <c r="E63" s="34">
        <v>0</v>
      </c>
      <c r="F63" s="34">
        <v>0</v>
      </c>
    </row>
    <row r="64" spans="1:6" s="39" customFormat="1" ht="21.75" customHeight="1">
      <c r="A64" s="33"/>
      <c r="B64" s="38">
        <v>6703</v>
      </c>
      <c r="C64" s="78" t="s">
        <v>78</v>
      </c>
      <c r="D64" s="77"/>
      <c r="E64" s="34">
        <v>0</v>
      </c>
      <c r="F64" s="34">
        <v>0</v>
      </c>
    </row>
    <row r="65" spans="1:6" s="39" customFormat="1" ht="21.75" customHeight="1">
      <c r="A65" s="33"/>
      <c r="B65" s="38">
        <v>6704</v>
      </c>
      <c r="C65" s="348" t="s">
        <v>62</v>
      </c>
      <c r="D65" s="349"/>
      <c r="E65" s="34">
        <v>12120000</v>
      </c>
      <c r="F65" s="34">
        <v>12120000</v>
      </c>
    </row>
    <row r="66" spans="1:6" s="39" customFormat="1" ht="21.75" customHeight="1">
      <c r="A66" s="33"/>
      <c r="B66" s="40">
        <v>6750</v>
      </c>
      <c r="C66" s="344" t="s">
        <v>63</v>
      </c>
      <c r="D66" s="345"/>
      <c r="E66" s="41">
        <f>E67+E68</f>
        <v>0</v>
      </c>
      <c r="F66" s="41">
        <f>F67+F68</f>
        <v>0</v>
      </c>
    </row>
    <row r="67" spans="1:6" s="39" customFormat="1" ht="21.75" customHeight="1">
      <c r="A67" s="33"/>
      <c r="B67" s="79">
        <v>6751</v>
      </c>
      <c r="C67" s="80" t="s">
        <v>79</v>
      </c>
      <c r="D67" s="81"/>
      <c r="E67" s="34">
        <v>0</v>
      </c>
      <c r="F67" s="34">
        <v>0</v>
      </c>
    </row>
    <row r="68" spans="1:6" s="39" customFormat="1" ht="21.75" customHeight="1">
      <c r="A68" s="33"/>
      <c r="B68" s="38">
        <v>6799</v>
      </c>
      <c r="C68" s="348" t="s">
        <v>64</v>
      </c>
      <c r="D68" s="349"/>
      <c r="E68" s="34">
        <v>0</v>
      </c>
      <c r="F68" s="34">
        <v>0</v>
      </c>
    </row>
    <row r="69" spans="1:6" s="39" customFormat="1" ht="21.75" customHeight="1">
      <c r="A69" s="33"/>
      <c r="B69" s="40">
        <v>6900</v>
      </c>
      <c r="C69" s="344" t="s">
        <v>30</v>
      </c>
      <c r="D69" s="345"/>
      <c r="E69" s="41">
        <f>E70+E71+E72+E73+E74</f>
        <v>16993400</v>
      </c>
      <c r="F69" s="41">
        <f>F70+F71+F72+F73+F74</f>
        <v>16993400</v>
      </c>
    </row>
    <row r="70" spans="1:6" s="39" customFormat="1" ht="21.75" customHeight="1">
      <c r="A70" s="33"/>
      <c r="B70" s="50">
        <v>6907</v>
      </c>
      <c r="C70" s="348" t="s">
        <v>119</v>
      </c>
      <c r="D70" s="349"/>
      <c r="E70" s="34">
        <v>0</v>
      </c>
      <c r="F70" s="34">
        <v>0</v>
      </c>
    </row>
    <row r="71" spans="1:6" s="39" customFormat="1" ht="21.75" customHeight="1">
      <c r="A71" s="33"/>
      <c r="B71" s="50">
        <v>6912</v>
      </c>
      <c r="C71" s="348" t="s">
        <v>87</v>
      </c>
      <c r="D71" s="349"/>
      <c r="E71" s="34">
        <v>10350000</v>
      </c>
      <c r="F71" s="34">
        <v>10350000</v>
      </c>
    </row>
    <row r="72" spans="1:6" s="39" customFormat="1" ht="21.75" customHeight="1">
      <c r="A72" s="33"/>
      <c r="B72" s="50">
        <v>6917</v>
      </c>
      <c r="C72" s="78" t="s">
        <v>80</v>
      </c>
      <c r="D72" s="77"/>
      <c r="E72" s="34">
        <v>5000000</v>
      </c>
      <c r="F72" s="34">
        <v>5000000</v>
      </c>
    </row>
    <row r="73" spans="1:6" s="39" customFormat="1" ht="21.75" customHeight="1">
      <c r="A73" s="33"/>
      <c r="B73" s="50">
        <v>6921</v>
      </c>
      <c r="C73" s="348" t="s">
        <v>120</v>
      </c>
      <c r="D73" s="349"/>
      <c r="E73" s="34">
        <v>0</v>
      </c>
      <c r="F73" s="34">
        <v>0</v>
      </c>
    </row>
    <row r="74" spans="1:6" s="39" customFormat="1" ht="21.75" customHeight="1">
      <c r="A74" s="33"/>
      <c r="B74" s="50">
        <v>6949</v>
      </c>
      <c r="C74" s="348" t="s">
        <v>31</v>
      </c>
      <c r="D74" s="349"/>
      <c r="E74" s="34">
        <v>1643400</v>
      </c>
      <c r="F74" s="34">
        <v>1643400</v>
      </c>
    </row>
    <row r="75" spans="1:6" s="135" customFormat="1" ht="21.75" customHeight="1">
      <c r="A75" s="132"/>
      <c r="B75" s="133">
        <v>7000</v>
      </c>
      <c r="C75" s="393" t="s">
        <v>38</v>
      </c>
      <c r="D75" s="394"/>
      <c r="E75" s="134">
        <f>E76+E77+E78+E79+E80+E81</f>
        <v>42355300</v>
      </c>
      <c r="F75" s="134">
        <f>F76+F77+F78+F79+F80+F81</f>
        <v>42355300</v>
      </c>
    </row>
    <row r="76" spans="1:6" s="37" customFormat="1" ht="21.75" customHeight="1">
      <c r="A76" s="32"/>
      <c r="B76" s="131">
        <v>7001</v>
      </c>
      <c r="C76" s="369" t="s">
        <v>121</v>
      </c>
      <c r="D76" s="370"/>
      <c r="E76" s="130">
        <v>0</v>
      </c>
      <c r="F76" s="130">
        <v>0</v>
      </c>
    </row>
    <row r="77" spans="1:6" s="39" customFormat="1" ht="21.75" customHeight="1">
      <c r="A77" s="33"/>
      <c r="B77" s="50">
        <v>7002</v>
      </c>
      <c r="C77" s="348" t="s">
        <v>65</v>
      </c>
      <c r="D77" s="349"/>
      <c r="E77" s="34">
        <v>0</v>
      </c>
      <c r="F77" s="34">
        <v>0</v>
      </c>
    </row>
    <row r="78" spans="1:6" s="39" customFormat="1" ht="21.75" customHeight="1">
      <c r="A78" s="33"/>
      <c r="B78" s="50">
        <v>7003</v>
      </c>
      <c r="C78" s="348" t="s">
        <v>122</v>
      </c>
      <c r="D78" s="349"/>
      <c r="E78" s="34">
        <v>3426500</v>
      </c>
      <c r="F78" s="34">
        <v>3426500</v>
      </c>
    </row>
    <row r="79" spans="1:6" s="39" customFormat="1" ht="21.75" customHeight="1">
      <c r="A79" s="33"/>
      <c r="B79" s="50">
        <v>7004</v>
      </c>
      <c r="C79" s="348" t="s">
        <v>81</v>
      </c>
      <c r="D79" s="349"/>
      <c r="E79" s="34">
        <v>0</v>
      </c>
      <c r="F79" s="34">
        <v>0</v>
      </c>
    </row>
    <row r="80" spans="1:6" s="39" customFormat="1" ht="21.75" customHeight="1">
      <c r="A80" s="33"/>
      <c r="B80" s="50">
        <v>7006</v>
      </c>
      <c r="C80" s="348" t="s">
        <v>123</v>
      </c>
      <c r="D80" s="349"/>
      <c r="E80" s="34">
        <v>15126600</v>
      </c>
      <c r="F80" s="34">
        <v>15126600</v>
      </c>
    </row>
    <row r="81" spans="1:6" s="46" customFormat="1" ht="21.75" customHeight="1">
      <c r="A81" s="43"/>
      <c r="B81" s="51">
        <v>7049</v>
      </c>
      <c r="C81" s="354" t="s">
        <v>124</v>
      </c>
      <c r="D81" s="355"/>
      <c r="E81" s="45">
        <v>23802200</v>
      </c>
      <c r="F81" s="45">
        <v>23802200</v>
      </c>
    </row>
    <row r="82" spans="1:6" s="48" customFormat="1" ht="21.75" customHeight="1">
      <c r="A82" s="47"/>
      <c r="B82" s="361" t="s">
        <v>39</v>
      </c>
      <c r="C82" s="362"/>
      <c r="D82" s="363"/>
      <c r="E82" s="15">
        <f>E83</f>
        <v>1000000</v>
      </c>
      <c r="F82" s="15">
        <f>F83</f>
        <v>1000000</v>
      </c>
    </row>
    <row r="83" spans="1:6" s="39" customFormat="1" ht="21.75" customHeight="1">
      <c r="A83" s="33"/>
      <c r="B83" s="40">
        <v>9000</v>
      </c>
      <c r="C83" s="344" t="s">
        <v>40</v>
      </c>
      <c r="D83" s="345"/>
      <c r="E83" s="41">
        <f>E84</f>
        <v>1000000</v>
      </c>
      <c r="F83" s="41">
        <f>F84</f>
        <v>1000000</v>
      </c>
    </row>
    <row r="84" spans="1:6" s="39" customFormat="1" ht="21.75" customHeight="1">
      <c r="A84" s="33"/>
      <c r="B84" s="50">
        <v>9003</v>
      </c>
      <c r="C84" s="348" t="s">
        <v>181</v>
      </c>
      <c r="D84" s="349"/>
      <c r="E84" s="34">
        <v>1000000</v>
      </c>
      <c r="F84" s="34">
        <v>1000000</v>
      </c>
    </row>
    <row r="85" spans="1:6" s="39" customFormat="1" ht="21.75" customHeight="1">
      <c r="A85" s="33"/>
      <c r="B85" s="40">
        <v>9050</v>
      </c>
      <c r="C85" s="344" t="s">
        <v>40</v>
      </c>
      <c r="D85" s="345"/>
      <c r="E85" s="41">
        <f>E86+E87</f>
        <v>0</v>
      </c>
      <c r="F85" s="41">
        <f>F86+F87</f>
        <v>0</v>
      </c>
    </row>
    <row r="86" spans="1:6" s="39" customFormat="1" ht="21.75" customHeight="1">
      <c r="A86" s="33"/>
      <c r="B86" s="50">
        <v>9062</v>
      </c>
      <c r="C86" s="348" t="s">
        <v>87</v>
      </c>
      <c r="D86" s="349"/>
      <c r="E86" s="34">
        <v>0</v>
      </c>
      <c r="F86" s="34">
        <v>0</v>
      </c>
    </row>
    <row r="87" spans="1:6" s="39" customFormat="1" ht="21.75" customHeight="1">
      <c r="A87" s="33"/>
      <c r="B87" s="51">
        <v>9099</v>
      </c>
      <c r="C87" s="354" t="s">
        <v>132</v>
      </c>
      <c r="D87" s="355"/>
      <c r="E87" s="34">
        <v>0</v>
      </c>
      <c r="F87" s="34">
        <v>0</v>
      </c>
    </row>
    <row r="88" spans="1:6" s="48" customFormat="1" ht="21.75" customHeight="1">
      <c r="A88" s="47"/>
      <c r="B88" s="361" t="s">
        <v>41</v>
      </c>
      <c r="C88" s="362"/>
      <c r="D88" s="363"/>
      <c r="E88" s="15">
        <f>E89+E93</f>
        <v>26325000</v>
      </c>
      <c r="F88" s="15">
        <f>F89+F93</f>
        <v>26325000</v>
      </c>
    </row>
    <row r="89" spans="1:6" s="48" customFormat="1" ht="21.75" customHeight="1">
      <c r="A89" s="47"/>
      <c r="B89" s="52">
        <v>7750</v>
      </c>
      <c r="C89" s="387" t="s">
        <v>42</v>
      </c>
      <c r="D89" s="388"/>
      <c r="E89" s="15">
        <f>E90+E91+E92</f>
        <v>0</v>
      </c>
      <c r="F89" s="15">
        <f>F90+F91+F92</f>
        <v>0</v>
      </c>
    </row>
    <row r="90" spans="1:6" s="37" customFormat="1" ht="21.75" customHeight="1">
      <c r="A90" s="49"/>
      <c r="B90" s="53">
        <v>7758</v>
      </c>
      <c r="C90" s="395" t="s">
        <v>133</v>
      </c>
      <c r="D90" s="390"/>
      <c r="E90" s="54">
        <v>0</v>
      </c>
      <c r="F90" s="54">
        <v>0</v>
      </c>
    </row>
    <row r="91" spans="1:6" s="39" customFormat="1" ht="21.75" customHeight="1">
      <c r="A91" s="33"/>
      <c r="B91" s="50">
        <v>7761</v>
      </c>
      <c r="C91" s="348" t="s">
        <v>66</v>
      </c>
      <c r="D91" s="349"/>
      <c r="E91" s="34">
        <v>0</v>
      </c>
      <c r="F91" s="34">
        <v>0</v>
      </c>
    </row>
    <row r="92" spans="1:6" s="46" customFormat="1" ht="21.75" customHeight="1">
      <c r="A92" s="71"/>
      <c r="B92" s="82">
        <v>7799</v>
      </c>
      <c r="C92" s="381" t="s">
        <v>134</v>
      </c>
      <c r="D92" s="382"/>
      <c r="E92" s="83">
        <v>0</v>
      </c>
      <c r="F92" s="83">
        <v>0</v>
      </c>
    </row>
    <row r="93" spans="2:6" s="14" customFormat="1" ht="33.75" customHeight="1">
      <c r="B93" s="52">
        <v>7950</v>
      </c>
      <c r="C93" s="391" t="s">
        <v>82</v>
      </c>
      <c r="D93" s="392"/>
      <c r="E93" s="15">
        <f>E94+E95</f>
        <v>26325000</v>
      </c>
      <c r="F93" s="15">
        <f>F94+F95</f>
        <v>26325000</v>
      </c>
    </row>
    <row r="94" spans="2:6" s="49" customFormat="1" ht="21.75" customHeight="1">
      <c r="B94" s="53">
        <v>7952</v>
      </c>
      <c r="C94" s="386" t="s">
        <v>83</v>
      </c>
      <c r="D94" s="386"/>
      <c r="E94" s="54">
        <v>9300000</v>
      </c>
      <c r="F94" s="54">
        <v>9300000</v>
      </c>
    </row>
    <row r="95" spans="2:6" s="43" customFormat="1" ht="21.75" customHeight="1">
      <c r="B95" s="51">
        <v>7953</v>
      </c>
      <c r="C95" s="377" t="s">
        <v>136</v>
      </c>
      <c r="D95" s="377"/>
      <c r="E95" s="45">
        <v>17025000</v>
      </c>
      <c r="F95" s="45">
        <v>17025000</v>
      </c>
    </row>
    <row r="96" spans="1:6" s="86" customFormat="1" ht="21.75" customHeight="1">
      <c r="A96" s="84" t="s">
        <v>74</v>
      </c>
      <c r="B96" s="396" t="s">
        <v>55</v>
      </c>
      <c r="C96" s="396"/>
      <c r="D96" s="396"/>
      <c r="E96" s="85"/>
      <c r="F96" s="85"/>
    </row>
    <row r="97" spans="1:6" s="72" customFormat="1" ht="21.75" customHeight="1">
      <c r="A97" s="14"/>
      <c r="B97" s="361" t="s">
        <v>23</v>
      </c>
      <c r="C97" s="362"/>
      <c r="D97" s="363"/>
      <c r="E97" s="15"/>
      <c r="F97" s="15"/>
    </row>
    <row r="98" spans="1:6" s="88" customFormat="1" ht="21.75" customHeight="1">
      <c r="A98" s="98"/>
      <c r="B98" s="40">
        <v>6550</v>
      </c>
      <c r="C98" s="397" t="s">
        <v>26</v>
      </c>
      <c r="D98" s="397"/>
      <c r="E98" s="73"/>
      <c r="F98" s="73"/>
    </row>
    <row r="99" spans="1:6" s="88" customFormat="1" ht="21.75" customHeight="1">
      <c r="A99" s="42"/>
      <c r="B99" s="50">
        <v>6552</v>
      </c>
      <c r="C99" s="346" t="s">
        <v>137</v>
      </c>
      <c r="D99" s="346"/>
      <c r="E99" s="34"/>
      <c r="F99" s="34"/>
    </row>
    <row r="100" spans="1:6" s="39" customFormat="1" ht="21.75" customHeight="1">
      <c r="A100" s="33"/>
      <c r="B100" s="40">
        <v>6900</v>
      </c>
      <c r="C100" s="397" t="s">
        <v>30</v>
      </c>
      <c r="D100" s="397"/>
      <c r="E100" s="41"/>
      <c r="F100" s="41"/>
    </row>
    <row r="101" spans="1:6" s="39" customFormat="1" ht="21.75" customHeight="1">
      <c r="A101" s="71"/>
      <c r="B101" s="51">
        <v>6949</v>
      </c>
      <c r="C101" s="377" t="s">
        <v>135</v>
      </c>
      <c r="D101" s="377"/>
      <c r="E101" s="34"/>
      <c r="F101" s="34"/>
    </row>
    <row r="102" spans="1:6" s="39" customFormat="1" ht="21.75" customHeight="1">
      <c r="A102" s="47"/>
      <c r="B102" s="361" t="s">
        <v>39</v>
      </c>
      <c r="C102" s="362"/>
      <c r="D102" s="363"/>
      <c r="E102" s="15"/>
      <c r="F102" s="15"/>
    </row>
    <row r="103" spans="1:6" s="39" customFormat="1" ht="21.75" customHeight="1">
      <c r="A103" s="32"/>
      <c r="B103" s="36">
        <v>9050</v>
      </c>
      <c r="C103" s="359" t="s">
        <v>40</v>
      </c>
      <c r="D103" s="360"/>
      <c r="E103" s="31"/>
      <c r="F103" s="31"/>
    </row>
    <row r="104" spans="1:6" s="39" customFormat="1" ht="21.75" customHeight="1">
      <c r="A104" s="33"/>
      <c r="B104" s="51">
        <v>9099</v>
      </c>
      <c r="C104" s="354" t="s">
        <v>132</v>
      </c>
      <c r="D104" s="355"/>
      <c r="E104" s="45"/>
      <c r="F104" s="45"/>
    </row>
    <row r="105" spans="1:6" ht="6" customHeight="1">
      <c r="A105" s="292"/>
      <c r="B105" s="292"/>
      <c r="C105" s="292"/>
      <c r="D105" s="292"/>
      <c r="E105" s="292"/>
      <c r="F105" s="292"/>
    </row>
    <row r="106" spans="2:6" ht="18.75" customHeight="1">
      <c r="B106" s="337" t="s">
        <v>182</v>
      </c>
      <c r="C106" s="337"/>
      <c r="D106" s="337"/>
      <c r="E106" s="337"/>
      <c r="F106" s="337"/>
    </row>
    <row r="107" spans="2:6" ht="21" customHeight="1">
      <c r="B107" s="380" t="s">
        <v>172</v>
      </c>
      <c r="C107" s="380"/>
      <c r="D107" s="380" t="s">
        <v>51</v>
      </c>
      <c r="E107" s="380"/>
      <c r="F107" s="380"/>
    </row>
    <row r="108" ht="21" customHeight="1"/>
    <row r="109" ht="18" customHeight="1"/>
    <row r="110" ht="21" customHeight="1"/>
    <row r="111" spans="2:6" ht="21" customHeight="1">
      <c r="B111" s="379" t="s">
        <v>173</v>
      </c>
      <c r="C111" s="379"/>
      <c r="D111" s="379"/>
      <c r="E111" s="379"/>
      <c r="F111" s="379"/>
    </row>
    <row r="112" spans="5:6" ht="21" customHeight="1">
      <c r="E112" s="293"/>
      <c r="F112" s="293"/>
    </row>
  </sheetData>
  <sheetProtection/>
  <mergeCells count="104">
    <mergeCell ref="E112:F112"/>
    <mergeCell ref="C89:D89"/>
    <mergeCell ref="C90:D90"/>
    <mergeCell ref="C91:D91"/>
    <mergeCell ref="C92:D92"/>
    <mergeCell ref="B96:D96"/>
    <mergeCell ref="C98:D98"/>
    <mergeCell ref="C100:D100"/>
    <mergeCell ref="C94:D94"/>
    <mergeCell ref="B111:F111"/>
    <mergeCell ref="B106:F106"/>
    <mergeCell ref="B88:D88"/>
    <mergeCell ref="C95:D95"/>
    <mergeCell ref="A105:F105"/>
    <mergeCell ref="C103:D103"/>
    <mergeCell ref="C99:D99"/>
    <mergeCell ref="C93:D93"/>
    <mergeCell ref="C41:D41"/>
    <mergeCell ref="C48:D48"/>
    <mergeCell ref="D107:F107"/>
    <mergeCell ref="B82:D82"/>
    <mergeCell ref="B102:D102"/>
    <mergeCell ref="C87:D87"/>
    <mergeCell ref="C104:D104"/>
    <mergeCell ref="B97:D97"/>
    <mergeCell ref="C101:D101"/>
    <mergeCell ref="B107:C107"/>
    <mergeCell ref="C84:D84"/>
    <mergeCell ref="C76:D76"/>
    <mergeCell ref="C78:D78"/>
    <mergeCell ref="C80:D80"/>
    <mergeCell ref="C70:D70"/>
    <mergeCell ref="C77:D77"/>
    <mergeCell ref="C79:D79"/>
    <mergeCell ref="C75:D75"/>
    <mergeCell ref="C71:D71"/>
    <mergeCell ref="C73:D73"/>
    <mergeCell ref="C74:D74"/>
    <mergeCell ref="C86:D86"/>
    <mergeCell ref="C81:D81"/>
    <mergeCell ref="C83:D83"/>
    <mergeCell ref="C25:D25"/>
    <mergeCell ref="C44:D44"/>
    <mergeCell ref="C37:D37"/>
    <mergeCell ref="C35:D35"/>
    <mergeCell ref="C33:D33"/>
    <mergeCell ref="C32:D32"/>
    <mergeCell ref="B43:D43"/>
    <mergeCell ref="C85:D85"/>
    <mergeCell ref="B16:D16"/>
    <mergeCell ref="C30:D30"/>
    <mergeCell ref="C29:D29"/>
    <mergeCell ref="C31:D31"/>
    <mergeCell ref="C28:D28"/>
    <mergeCell ref="B18:D18"/>
    <mergeCell ref="C27:D27"/>
    <mergeCell ref="C42:D42"/>
    <mergeCell ref="C40:D40"/>
    <mergeCell ref="A2:F2"/>
    <mergeCell ref="A3:F3"/>
    <mergeCell ref="A4:F4"/>
    <mergeCell ref="B19:D19"/>
    <mergeCell ref="B12:D12"/>
    <mergeCell ref="B17:D17"/>
    <mergeCell ref="A9:F9"/>
    <mergeCell ref="B13:D13"/>
    <mergeCell ref="B11:D11"/>
    <mergeCell ref="A5:F5"/>
    <mergeCell ref="A6:F6"/>
    <mergeCell ref="C38:D38"/>
    <mergeCell ref="C21:D21"/>
    <mergeCell ref="B20:D20"/>
    <mergeCell ref="B15:D15"/>
    <mergeCell ref="C34:D34"/>
    <mergeCell ref="C39:D39"/>
    <mergeCell ref="A7:F7"/>
    <mergeCell ref="A8:F8"/>
    <mergeCell ref="B14:D14"/>
    <mergeCell ref="C22:D22"/>
    <mergeCell ref="C23:D23"/>
    <mergeCell ref="C26:D26"/>
    <mergeCell ref="C36:D36"/>
    <mergeCell ref="C45:D45"/>
    <mergeCell ref="C54:D54"/>
    <mergeCell ref="C50:D50"/>
    <mergeCell ref="C51:D51"/>
    <mergeCell ref="C53:D53"/>
    <mergeCell ref="C47:D47"/>
    <mergeCell ref="C52:D52"/>
    <mergeCell ref="C68:D68"/>
    <mergeCell ref="C69:D69"/>
    <mergeCell ref="C60:D60"/>
    <mergeCell ref="C65:D65"/>
    <mergeCell ref="C62:D62"/>
    <mergeCell ref="C63:D63"/>
    <mergeCell ref="C61:D61"/>
    <mergeCell ref="C56:D56"/>
    <mergeCell ref="C46:D46"/>
    <mergeCell ref="C49:D49"/>
    <mergeCell ref="C66:D66"/>
    <mergeCell ref="C57:D57"/>
    <mergeCell ref="C58:D58"/>
    <mergeCell ref="C59:D59"/>
    <mergeCell ref="C55:D55"/>
  </mergeCells>
  <printOptions horizontalCentered="1"/>
  <pageMargins left="0.27" right="0.2" top="0.2" bottom="0.23" header="0.2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40">
      <selection activeCell="B43" sqref="A43:IV47"/>
    </sheetView>
  </sheetViews>
  <sheetFormatPr defaultColWidth="8.796875" defaultRowHeight="15"/>
  <cols>
    <col min="1" max="1" width="4.69921875" style="0" customWidth="1"/>
    <col min="2" max="2" width="45.3984375" style="0" customWidth="1"/>
    <col min="3" max="3" width="16.09765625" style="0" customWidth="1"/>
    <col min="4" max="4" width="25.8984375" style="0" customWidth="1"/>
    <col min="6" max="6" width="14.69921875" style="0" bestFit="1" customWidth="1"/>
  </cols>
  <sheetData>
    <row r="1" ht="13.5" customHeight="1">
      <c r="D1" s="2" t="s">
        <v>10</v>
      </c>
    </row>
    <row r="2" spans="1:4" ht="19.5" customHeight="1">
      <c r="A2" s="317" t="s">
        <v>169</v>
      </c>
      <c r="B2" s="317"/>
      <c r="C2" s="317"/>
      <c r="D2" s="317"/>
    </row>
    <row r="3" spans="1:4" ht="18.75">
      <c r="A3" s="318" t="s">
        <v>71</v>
      </c>
      <c r="B3" s="318"/>
      <c r="C3" s="318"/>
      <c r="D3" s="318"/>
    </row>
    <row r="4" spans="1:4" ht="10.5" customHeight="1">
      <c r="A4" s="307"/>
      <c r="B4" s="307"/>
      <c r="C4" s="307"/>
      <c r="D4" s="307"/>
    </row>
    <row r="5" spans="1:4" ht="24" customHeight="1">
      <c r="A5" s="319" t="s">
        <v>0</v>
      </c>
      <c r="B5" s="319"/>
      <c r="C5" s="319"/>
      <c r="D5" s="319"/>
    </row>
    <row r="6" spans="1:4" ht="21" customHeight="1">
      <c r="A6" s="343" t="s">
        <v>168</v>
      </c>
      <c r="B6" s="343"/>
      <c r="C6" s="343"/>
      <c r="D6" s="343"/>
    </row>
    <row r="7" spans="1:4" ht="18.75" customHeight="1">
      <c r="A7" s="321" t="s">
        <v>94</v>
      </c>
      <c r="B7" s="321"/>
      <c r="C7" s="321"/>
      <c r="D7" s="321"/>
    </row>
    <row r="8" spans="1:4" ht="18.75" customHeight="1">
      <c r="A8" s="327" t="s">
        <v>1</v>
      </c>
      <c r="B8" s="327"/>
      <c r="C8" s="327"/>
      <c r="D8" s="327"/>
    </row>
    <row r="9" spans="1:4" ht="15.75" customHeight="1">
      <c r="A9" s="327" t="s">
        <v>45</v>
      </c>
      <c r="B9" s="327"/>
      <c r="C9" s="327"/>
      <c r="D9" s="327"/>
    </row>
    <row r="10" ht="13.5" customHeight="1">
      <c r="D10" s="1" t="s">
        <v>50</v>
      </c>
    </row>
    <row r="11" spans="1:4" s="4" customFormat="1" ht="21" customHeight="1">
      <c r="A11" s="3" t="s">
        <v>2</v>
      </c>
      <c r="B11" s="3" t="s">
        <v>3</v>
      </c>
      <c r="C11" s="3" t="s">
        <v>44</v>
      </c>
      <c r="D11" s="3" t="s">
        <v>4</v>
      </c>
    </row>
    <row r="12" spans="1:4" s="6" customFormat="1" ht="19.5" customHeight="1">
      <c r="A12" s="9" t="s">
        <v>5</v>
      </c>
      <c r="B12" s="5" t="s">
        <v>48</v>
      </c>
      <c r="C12" s="55">
        <f>C13+C14+C15+C16+C17+C18+C19+C20+C21</f>
        <v>1611079225</v>
      </c>
      <c r="D12" s="69"/>
    </row>
    <row r="13" spans="1:4" s="56" customFormat="1" ht="19.5" customHeight="1">
      <c r="A13" s="63">
        <v>1</v>
      </c>
      <c r="B13" s="59" t="s">
        <v>148</v>
      </c>
      <c r="C13" s="121">
        <v>57090600</v>
      </c>
      <c r="D13" s="60"/>
    </row>
    <row r="14" spans="1:4" s="56" customFormat="1" ht="19.5" customHeight="1">
      <c r="A14" s="136">
        <v>2</v>
      </c>
      <c r="B14" s="137" t="s">
        <v>149</v>
      </c>
      <c r="C14" s="138">
        <v>191702700</v>
      </c>
      <c r="D14" s="139"/>
    </row>
    <row r="15" spans="1:4" s="62" customFormat="1" ht="19.5" customHeight="1">
      <c r="A15" s="64">
        <v>3</v>
      </c>
      <c r="B15" s="61" t="s">
        <v>151</v>
      </c>
      <c r="C15" s="122">
        <v>49900000</v>
      </c>
      <c r="D15" s="61"/>
    </row>
    <row r="16" spans="1:4" s="62" customFormat="1" ht="19.5" customHeight="1">
      <c r="A16" s="68">
        <v>4</v>
      </c>
      <c r="B16" s="61" t="s">
        <v>150</v>
      </c>
      <c r="C16" s="122">
        <v>25248825</v>
      </c>
      <c r="D16" s="61"/>
    </row>
    <row r="17" spans="1:4" s="62" customFormat="1" ht="19.5" customHeight="1">
      <c r="A17" s="68">
        <v>5</v>
      </c>
      <c r="B17" s="61" t="s">
        <v>138</v>
      </c>
      <c r="C17" s="123">
        <v>7344000</v>
      </c>
      <c r="D17" s="69"/>
    </row>
    <row r="18" spans="1:4" s="62" customFormat="1" ht="19.5" customHeight="1">
      <c r="A18" s="64">
        <v>6</v>
      </c>
      <c r="B18" s="61" t="s">
        <v>142</v>
      </c>
      <c r="C18" s="124">
        <v>101000000</v>
      </c>
      <c r="D18" s="61"/>
    </row>
    <row r="19" spans="1:4" s="95" customFormat="1" ht="19.5" customHeight="1">
      <c r="A19" s="92"/>
      <c r="B19" s="89" t="s">
        <v>159</v>
      </c>
      <c r="C19" s="94">
        <v>234100</v>
      </c>
      <c r="D19" s="89"/>
    </row>
    <row r="20" spans="1:4" s="58" customFormat="1" ht="19.5" customHeight="1">
      <c r="A20" s="75">
        <v>7</v>
      </c>
      <c r="B20" s="76" t="s">
        <v>99</v>
      </c>
      <c r="C20" s="125">
        <v>1032529000</v>
      </c>
      <c r="D20" s="92"/>
    </row>
    <row r="21" spans="1:4" s="58" customFormat="1" ht="19.5" customHeight="1">
      <c r="A21" s="75">
        <v>8</v>
      </c>
      <c r="B21" s="18" t="s">
        <v>152</v>
      </c>
      <c r="C21" s="125">
        <v>146030000</v>
      </c>
      <c r="D21" s="89"/>
    </row>
    <row r="22" spans="1:4" s="6" customFormat="1" ht="19.5" customHeight="1">
      <c r="A22" s="9" t="s">
        <v>7</v>
      </c>
      <c r="B22" s="5" t="s">
        <v>12</v>
      </c>
      <c r="C22" s="8">
        <f>C23+C24+C25+C26+C34+C38+C43+C48</f>
        <v>1602210800</v>
      </c>
      <c r="D22" s="93" t="s">
        <v>162</v>
      </c>
    </row>
    <row r="23" spans="1:4" s="111" customFormat="1" ht="19.5" customHeight="1">
      <c r="A23" s="109">
        <v>1</v>
      </c>
      <c r="B23" s="141" t="s">
        <v>148</v>
      </c>
      <c r="C23" s="74">
        <v>57090600</v>
      </c>
      <c r="D23" s="103"/>
    </row>
    <row r="24" spans="1:4" s="140" customFormat="1" ht="19.5" customHeight="1">
      <c r="A24" s="128">
        <v>2</v>
      </c>
      <c r="B24" s="142" t="s">
        <v>149</v>
      </c>
      <c r="C24" s="143">
        <v>191702700</v>
      </c>
      <c r="D24" s="144"/>
    </row>
    <row r="25" spans="1:4" s="119" customFormat="1" ht="19.5" customHeight="1">
      <c r="A25" s="99">
        <v>3</v>
      </c>
      <c r="B25" s="145" t="s">
        <v>151</v>
      </c>
      <c r="C25" s="146">
        <v>49900000</v>
      </c>
      <c r="D25" s="101"/>
    </row>
    <row r="26" spans="1:4" s="120" customFormat="1" ht="19.5" customHeight="1">
      <c r="A26" s="407">
        <v>4</v>
      </c>
      <c r="B26" s="110" t="s">
        <v>101</v>
      </c>
      <c r="C26" s="74">
        <f>C27+C28+C29+C30+C31+C32</f>
        <v>16578000</v>
      </c>
      <c r="D26" s="66"/>
    </row>
    <row r="27" spans="1:4" s="108" customFormat="1" ht="48" customHeight="1">
      <c r="A27" s="408"/>
      <c r="B27" s="112" t="s">
        <v>164</v>
      </c>
      <c r="C27" s="107">
        <v>3040000</v>
      </c>
      <c r="D27" s="67"/>
    </row>
    <row r="28" spans="1:4" s="108" customFormat="1" ht="33" customHeight="1">
      <c r="A28" s="408"/>
      <c r="B28" s="112" t="s">
        <v>102</v>
      </c>
      <c r="C28" s="107">
        <v>3656000</v>
      </c>
      <c r="D28" s="67"/>
    </row>
    <row r="29" spans="1:4" s="108" customFormat="1" ht="33.75" customHeight="1">
      <c r="A29" s="408"/>
      <c r="B29" s="112" t="s">
        <v>103</v>
      </c>
      <c r="C29" s="107">
        <v>4200000</v>
      </c>
      <c r="D29" s="67"/>
    </row>
    <row r="30" spans="1:4" s="108" customFormat="1" ht="34.5" customHeight="1">
      <c r="A30" s="408"/>
      <c r="B30" s="112" t="s">
        <v>104</v>
      </c>
      <c r="C30" s="107">
        <v>1350000</v>
      </c>
      <c r="D30" s="67"/>
    </row>
    <row r="31" spans="1:4" s="108" customFormat="1" ht="33.75" customHeight="1">
      <c r="A31" s="408"/>
      <c r="B31" s="112" t="s">
        <v>105</v>
      </c>
      <c r="C31" s="107">
        <v>197000</v>
      </c>
      <c r="D31" s="67"/>
    </row>
    <row r="32" spans="1:4" s="108" customFormat="1" ht="19.5" customHeight="1">
      <c r="A32" s="408"/>
      <c r="B32" s="100" t="s">
        <v>73</v>
      </c>
      <c r="C32" s="107">
        <v>4135000</v>
      </c>
      <c r="D32" s="67"/>
    </row>
    <row r="33" spans="1:4" s="116" customFormat="1" ht="20.25" customHeight="1">
      <c r="A33" s="409"/>
      <c r="B33" s="113" t="s">
        <v>161</v>
      </c>
      <c r="C33" s="114">
        <f>C16-C26</f>
        <v>8670825</v>
      </c>
      <c r="D33" s="115"/>
    </row>
    <row r="34" spans="1:4" s="118" customFormat="1" ht="19.5" customHeight="1">
      <c r="A34" s="403">
        <v>5</v>
      </c>
      <c r="B34" s="65" t="s">
        <v>139</v>
      </c>
      <c r="C34" s="105">
        <f>C35+C36+C37</f>
        <v>7344000</v>
      </c>
      <c r="D34" s="117"/>
    </row>
    <row r="35" spans="1:4" s="62" customFormat="1" ht="19.5" customHeight="1">
      <c r="A35" s="404"/>
      <c r="B35" s="61" t="s">
        <v>140</v>
      </c>
      <c r="C35" s="124">
        <v>6570000</v>
      </c>
      <c r="D35" s="61"/>
    </row>
    <row r="36" spans="1:4" s="62" customFormat="1" ht="19.5" customHeight="1">
      <c r="A36" s="404"/>
      <c r="B36" s="61" t="s">
        <v>100</v>
      </c>
      <c r="C36" s="124">
        <v>367200</v>
      </c>
      <c r="D36" s="61"/>
    </row>
    <row r="37" spans="1:4" s="102" customFormat="1" ht="19.5" customHeight="1">
      <c r="A37" s="404"/>
      <c r="B37" s="57" t="s">
        <v>141</v>
      </c>
      <c r="C37" s="126">
        <v>406800</v>
      </c>
      <c r="D37" s="101"/>
    </row>
    <row r="38" spans="1:4" s="104" customFormat="1" ht="19.5" customHeight="1">
      <c r="A38" s="403">
        <v>6</v>
      </c>
      <c r="B38" s="110" t="s">
        <v>143</v>
      </c>
      <c r="C38" s="105">
        <f>C39+C40+C41+C42</f>
        <v>101000000</v>
      </c>
      <c r="D38" s="106"/>
    </row>
    <row r="39" spans="1:4" s="62" customFormat="1" ht="19.5" customHeight="1">
      <c r="A39" s="403"/>
      <c r="B39" s="61" t="s">
        <v>147</v>
      </c>
      <c r="C39" s="124">
        <v>55550000</v>
      </c>
      <c r="D39" s="61"/>
    </row>
    <row r="40" spans="1:4" s="102" customFormat="1" ht="19.5" customHeight="1">
      <c r="A40" s="403"/>
      <c r="B40" s="61" t="s">
        <v>144</v>
      </c>
      <c r="C40" s="124">
        <v>21210000</v>
      </c>
      <c r="D40" s="61"/>
    </row>
    <row r="41" spans="1:4" s="56" customFormat="1" ht="19.5" customHeight="1">
      <c r="A41" s="403"/>
      <c r="B41" s="61" t="s">
        <v>145</v>
      </c>
      <c r="C41" s="124">
        <v>20072500</v>
      </c>
      <c r="D41" s="61"/>
    </row>
    <row r="42" spans="1:4" s="102" customFormat="1" ht="19.5" customHeight="1">
      <c r="A42" s="403"/>
      <c r="B42" s="57" t="s">
        <v>146</v>
      </c>
      <c r="C42" s="126">
        <v>4167500</v>
      </c>
      <c r="D42" s="57"/>
    </row>
    <row r="43" spans="1:4" s="104" customFormat="1" ht="19.5" customHeight="1">
      <c r="A43" s="405">
        <v>7</v>
      </c>
      <c r="B43" s="110" t="s">
        <v>84</v>
      </c>
      <c r="C43" s="105">
        <f>C44+C45+C46</f>
        <v>1032565500</v>
      </c>
      <c r="D43" s="103"/>
    </row>
    <row r="44" spans="1:4" s="62" customFormat="1" ht="19.5" customHeight="1">
      <c r="A44" s="405"/>
      <c r="B44" s="61" t="s">
        <v>85</v>
      </c>
      <c r="C44" s="124">
        <v>685526200</v>
      </c>
      <c r="D44" s="61"/>
    </row>
    <row r="45" spans="1:4" s="62" customFormat="1" ht="19.5" customHeight="1">
      <c r="A45" s="405"/>
      <c r="B45" s="61" t="s">
        <v>96</v>
      </c>
      <c r="C45" s="124">
        <v>167447300</v>
      </c>
      <c r="D45" s="61"/>
    </row>
    <row r="46" spans="1:4" s="62" customFormat="1" ht="19.5" customHeight="1">
      <c r="A46" s="405"/>
      <c r="B46" s="61" t="s">
        <v>88</v>
      </c>
      <c r="C46" s="124">
        <v>179592000</v>
      </c>
      <c r="D46" s="61"/>
    </row>
    <row r="47" spans="1:4" s="102" customFormat="1" ht="19.5" customHeight="1">
      <c r="A47" s="406"/>
      <c r="B47" s="113" t="s">
        <v>115</v>
      </c>
      <c r="C47" s="114">
        <v>197600</v>
      </c>
      <c r="D47" s="101"/>
    </row>
    <row r="48" spans="1:4" s="104" customFormat="1" ht="19.5" customHeight="1">
      <c r="A48" s="405">
        <v>8</v>
      </c>
      <c r="B48" s="35" t="s">
        <v>153</v>
      </c>
      <c r="C48" s="105">
        <f>C49+C50+C51+C52+C53</f>
        <v>146030000</v>
      </c>
      <c r="D48" s="106"/>
    </row>
    <row r="49" spans="1:4" s="62" customFormat="1" ht="18.75" customHeight="1">
      <c r="A49" s="405"/>
      <c r="B49" s="91" t="s">
        <v>154</v>
      </c>
      <c r="C49" s="124">
        <v>7700000</v>
      </c>
      <c r="D49" s="61"/>
    </row>
    <row r="50" spans="1:4" s="62" customFormat="1" ht="21.75" customHeight="1">
      <c r="A50" s="405"/>
      <c r="B50" s="91" t="s">
        <v>155</v>
      </c>
      <c r="C50" s="124">
        <v>63000000</v>
      </c>
      <c r="D50" s="61"/>
    </row>
    <row r="51" spans="1:4" s="62" customFormat="1" ht="20.25" customHeight="1">
      <c r="A51" s="405"/>
      <c r="B51" s="91" t="s">
        <v>156</v>
      </c>
      <c r="C51" s="124">
        <v>21300000</v>
      </c>
      <c r="D51" s="61"/>
    </row>
    <row r="52" spans="1:4" s="62" customFormat="1" ht="32.25" customHeight="1">
      <c r="A52" s="405"/>
      <c r="B52" s="91" t="s">
        <v>157</v>
      </c>
      <c r="C52" s="124">
        <v>37830000</v>
      </c>
      <c r="D52" s="61"/>
    </row>
    <row r="53" spans="1:4" s="62" customFormat="1" ht="33.75" customHeight="1">
      <c r="A53" s="405"/>
      <c r="B53" s="91" t="s">
        <v>158</v>
      </c>
      <c r="C53" s="124">
        <v>16200000</v>
      </c>
      <c r="D53" s="69"/>
    </row>
    <row r="54" spans="1:4" ht="4.5" customHeight="1">
      <c r="A54" s="292"/>
      <c r="B54" s="292"/>
      <c r="C54" s="292"/>
      <c r="D54" s="292"/>
    </row>
    <row r="55" spans="2:4" ht="21" customHeight="1">
      <c r="B55" s="337" t="s">
        <v>160</v>
      </c>
      <c r="C55" s="337"/>
      <c r="D55" s="337"/>
    </row>
    <row r="56" spans="2:4" ht="21" customHeight="1">
      <c r="B56" s="147" t="s">
        <v>163</v>
      </c>
      <c r="C56" s="336" t="s">
        <v>86</v>
      </c>
      <c r="D56" s="336"/>
    </row>
    <row r="57" ht="21" customHeight="1"/>
    <row r="58" ht="23.25" customHeight="1"/>
    <row r="59" spans="2:4" s="148" customFormat="1" ht="28.5" customHeight="1">
      <c r="B59" s="149" t="s">
        <v>175</v>
      </c>
      <c r="C59" s="322" t="s">
        <v>170</v>
      </c>
      <c r="D59" s="322"/>
    </row>
    <row r="60" spans="3:4" ht="21" customHeight="1">
      <c r="C60" s="293"/>
      <c r="D60" s="293"/>
    </row>
    <row r="61" spans="3:4" ht="21" customHeight="1">
      <c r="C61" s="293"/>
      <c r="D61" s="293"/>
    </row>
  </sheetData>
  <sheetProtection/>
  <mergeCells count="19">
    <mergeCell ref="A2:D2"/>
    <mergeCell ref="A3:D3"/>
    <mergeCell ref="A4:D4"/>
    <mergeCell ref="C60:D60"/>
    <mergeCell ref="A5:D5"/>
    <mergeCell ref="A6:D6"/>
    <mergeCell ref="A7:D7"/>
    <mergeCell ref="A38:A42"/>
    <mergeCell ref="A43:A47"/>
    <mergeCell ref="A26:A33"/>
    <mergeCell ref="C61:D61"/>
    <mergeCell ref="C56:D56"/>
    <mergeCell ref="A8:D8"/>
    <mergeCell ref="A9:D9"/>
    <mergeCell ref="A54:D54"/>
    <mergeCell ref="B55:D55"/>
    <mergeCell ref="A34:A37"/>
    <mergeCell ref="C59:D59"/>
    <mergeCell ref="A48:A53"/>
  </mergeCells>
  <printOptions horizontalCentered="1"/>
  <pageMargins left="0.36" right="0.2" top="0.46" bottom="0.23" header="0.46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TMC</cp:lastModifiedBy>
  <cp:lastPrinted>2020-09-30T03:00:14Z</cp:lastPrinted>
  <dcterms:created xsi:type="dcterms:W3CDTF">2012-09-07T07:49:28Z</dcterms:created>
  <dcterms:modified xsi:type="dcterms:W3CDTF">2020-10-01T06:57:57Z</dcterms:modified>
  <cp:category/>
  <cp:version/>
  <cp:contentType/>
  <cp:contentStatus/>
</cp:coreProperties>
</file>